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7"/>
  </bookViews>
  <sheets>
    <sheet name="01.02" sheetId="1" r:id="rId1"/>
    <sheet name="01.02 спец" sheetId="2" r:id="rId2"/>
    <sheet name="01.03,2011" sheetId="3" r:id="rId3"/>
    <sheet name="01.03 спец (2)" sheetId="4" r:id="rId4"/>
    <sheet name="01.04.2011 " sheetId="5" r:id="rId5"/>
    <sheet name="01.04.2011  (ан)" sheetId="6" r:id="rId6"/>
    <sheet name="01.04 спец " sheetId="7" r:id="rId7"/>
    <sheet name="01.04 спец  (2)" sheetId="8" r:id="rId8"/>
    <sheet name="01.05.2011  " sheetId="9" r:id="rId9"/>
    <sheet name="01.05спец" sheetId="10" r:id="rId10"/>
    <sheet name="01.06.2011   " sheetId="11" r:id="rId11"/>
    <sheet name="01.06спец " sheetId="12" r:id="rId12"/>
    <sheet name="01.07.2011    " sheetId="13" r:id="rId13"/>
    <sheet name="01.07спец  " sheetId="14" r:id="rId14"/>
    <sheet name="01.08.2011     " sheetId="15" r:id="rId15"/>
    <sheet name="01.08.2011      (2)" sheetId="16" r:id="rId16"/>
    <sheet name="01.08 спец   " sheetId="17" r:id="rId17"/>
    <sheet name="2011-2013 спец" sheetId="18" r:id="rId18"/>
  </sheets>
  <definedNames>
    <definedName name="_xlnm.Print_Area" localSheetId="0">'01.02'!$A$2:$J$62</definedName>
    <definedName name="_xlnm.Print_Area" localSheetId="1">'01.02 спец'!$A$2:$J$33</definedName>
    <definedName name="_xlnm.Print_Area" localSheetId="3">'01.03 спец (2)'!$A$2:$J$38</definedName>
    <definedName name="_xlnm.Print_Area" localSheetId="2">'01.03,2011'!$A$2:$J$55</definedName>
    <definedName name="_xlnm.Print_Area" localSheetId="6">'01.04 спец '!$A$2:$J$38</definedName>
    <definedName name="_xlnm.Print_Area" localSheetId="7">'01.04 спец  (2)'!$A$2:$I$38</definedName>
    <definedName name="_xlnm.Print_Area" localSheetId="4">'01.04.2011 '!$A$2:$J$58</definedName>
    <definedName name="_xlnm.Print_Area" localSheetId="5">'01.04.2011  (ан)'!$A$2:$I$63</definedName>
    <definedName name="_xlnm.Print_Area" localSheetId="8">'01.05.2011  '!$A$2:$J$59</definedName>
    <definedName name="_xlnm.Print_Area" localSheetId="9">'01.05спец'!$A$2:$J$37</definedName>
    <definedName name="_xlnm.Print_Area" localSheetId="10">'01.06.2011   '!$A$2:$J$59</definedName>
    <definedName name="_xlnm.Print_Area" localSheetId="11">'01.06спец '!$A$2:$J$38</definedName>
    <definedName name="_xlnm.Print_Area" localSheetId="12">'01.07.2011    '!$A$2:$J$60</definedName>
    <definedName name="_xlnm.Print_Area" localSheetId="13">'01.07спец  '!$A$2:$J$38</definedName>
    <definedName name="_xlnm.Print_Area" localSheetId="16">'01.08 спец   '!$A$2:$J$38</definedName>
    <definedName name="_xlnm.Print_Area" localSheetId="14">'01.08.2011     '!$A$2:$J$67</definedName>
    <definedName name="_xlnm.Print_Area" localSheetId="15">'01.08.2011      (2)'!$A$2:$K$36</definedName>
    <definedName name="_xlnm.Print_Area" localSheetId="17">'2011-2013 спец'!$A$1:$G$43</definedName>
  </definedNames>
  <calcPr fullCalcOnLoad="1"/>
</workbook>
</file>

<file path=xl/sharedStrings.xml><?xml version="1.0" encoding="utf-8"?>
<sst xmlns="http://schemas.openxmlformats.org/spreadsheetml/2006/main" count="896" uniqueCount="162">
  <si>
    <t>Код дохода</t>
  </si>
  <si>
    <t>Уточ.план на</t>
  </si>
  <si>
    <t>Плата за землю</t>
  </si>
  <si>
    <t>Податок на промисел</t>
  </si>
  <si>
    <t>Місцеві податки та збори</t>
  </si>
  <si>
    <t>Державне мито</t>
  </si>
  <si>
    <t>Інші джерела власних надходжень</t>
  </si>
  <si>
    <t>звітн.період</t>
  </si>
  <si>
    <t>Загальний фонд</t>
  </si>
  <si>
    <t>Спеціальний фонд</t>
  </si>
  <si>
    <t>Субвенція із райбюджету</t>
  </si>
  <si>
    <t xml:space="preserve">План  за </t>
  </si>
  <si>
    <t>звітний   місяц</t>
  </si>
  <si>
    <t>Всього</t>
  </si>
  <si>
    <t>Уточнений план на звітний період</t>
  </si>
  <si>
    <t>Міський голова</t>
  </si>
  <si>
    <t>Начальник  ФРВ</t>
  </si>
  <si>
    <t>Надійшло за звітний період</t>
  </si>
  <si>
    <t>Податок з доходів фізичних осіб</t>
  </si>
  <si>
    <t>Податок на прибуток підприємств і організацій,що належать до  комунальної власності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</si>
  <si>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</si>
  <si>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Земельний податок з юридичних осіб</t>
  </si>
  <si>
    <t>Орендна плата  з юридичних осіб</t>
  </si>
  <si>
    <t>Земельний податок з фізичних осіб</t>
  </si>
  <si>
    <t>Орендна плата  з фізичних осіб</t>
  </si>
  <si>
    <t>Плата за ліцензії на певні види господарської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</si>
  <si>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</si>
  <si>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торгівлі,сплачена фізичними особами</t>
  </si>
  <si>
    <t>Плата за придбання торгового патенту на здійснення роздрібної торгівлі,сплачена юридичними особами</t>
  </si>
  <si>
    <t>Фіксований  сільськогосподарський  податок,нарахований після 1 січня 2001 року</t>
  </si>
  <si>
    <t>Єдиний податок для суб,єктів малого підприємництва</t>
  </si>
  <si>
    <t>Єдиний податок на підприємницьку діяльність з юридичних  осіб</t>
  </si>
  <si>
    <t>Єдиний податок на підприємницьку діяльність з фізичних  осіб</t>
  </si>
  <si>
    <t>Збір за забруднення навколишнього природного  середовища</t>
  </si>
  <si>
    <t>Власні надходження бюджетних  установ</t>
  </si>
  <si>
    <t>Аналіз виконання доходної частини</t>
  </si>
  <si>
    <t>% виконання уточненого плану за звітний період</t>
  </si>
  <si>
    <t>В.І.Гриценко</t>
  </si>
  <si>
    <t>Л.П.Бєлікова</t>
  </si>
  <si>
    <t>Місцеві податки і збори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</si>
  <si>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</si>
  <si>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</si>
  <si>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Інші податки та збори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</si>
  <si>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</si>
  <si>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з власників наземних транспортних засобів та інших самохідних машин і механізмів (з громадян) </t>
  </si>
  <si>
    <t>Доходи від операцій з капіталом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</si>
  <si>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</si>
  <si>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Єдиний податок </t>
  </si>
  <si>
    <t>Єдиний податок з юридичний осіб</t>
  </si>
  <si>
    <t>Єдиний податок з фізичних осіб</t>
  </si>
  <si>
    <t>Кремінського міського бюджету станом  на 01 лютого 2011 року</t>
  </si>
  <si>
    <t>Поточний річний план</t>
  </si>
  <si>
    <t>Уточнений річний план</t>
  </si>
  <si>
    <t>% виконання уточненого річного   плану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</si>
  <si>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</si>
  <si>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 </t>
  </si>
  <si>
    <t>Державне мито, пов'язане з видачею та оформленням закордонних паспортів (посвідок) та паспортів громадян України </t>
  </si>
  <si>
    <t>Адміністративні штрафи та інші санкції</t>
  </si>
  <si>
    <t xml:space="preserve">Адміністративні штрафи у сфері забезпечення безпеки дорожнього руху </t>
  </si>
  <si>
    <t>Фіксований сільськогосподарський податок, нарахований після 1 січня 2001 року </t>
  </si>
  <si>
    <r>
      <t>Фіксований сільськогосподарський податок</t>
    </r>
    <r>
      <rPr>
        <sz val="10"/>
        <color indexed="8"/>
        <rFont val="Times New Roman"/>
        <family val="1"/>
      </rPr>
      <t> </t>
    </r>
  </si>
  <si>
    <t>Збір за місця для паркування транспортних засобів</t>
  </si>
  <si>
    <t>Збір за місця для паркування транспортних засобів, сплачений фізичними особами</t>
  </si>
  <si>
    <t>Збір за провадження деяких видів підприємницької діяльності</t>
  </si>
  <si>
    <t>Податок з реклами </t>
  </si>
  <si>
    <t>Комунальний податок </t>
  </si>
  <si>
    <t>Збір за припаркування автотранспорту </t>
  </si>
  <si>
    <t>Ринковий збір 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</si>
  <si>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</si>
  <si>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</si>
  <si>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 юридичними особами</t>
  </si>
  <si>
    <t>Плата за придбання торгового патенту на здійснення діяльності з надання побутових послуг, сплачена фізичними особами</t>
  </si>
  <si>
    <t>Податок з власників наземних транспортних засобів та інших самохідних машин і механізмів (юридичних осіб) </t>
  </si>
  <si>
    <r>
      <t>Податок з власників транспортних засобів та інших самохідних машин і механізмів</t>
    </r>
    <r>
      <rPr>
        <sz val="10"/>
        <color indexed="8"/>
        <rFont val="Times New Roman"/>
        <family val="1"/>
      </rPr>
      <t> </t>
    </r>
  </si>
  <si>
    <t>Збір за першу реєстрацію колісних транспортних засобів (фізичних осіб)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</si>
  <si>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</si>
  <si>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 </t>
  </si>
  <si>
    <t>Надходження від викидів забруднюючих речовин в атмосферне повітря стаціонарними джерелами забруднення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</si>
  <si>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</si>
  <si>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Кремінського міського бюджету станом  на 01 березня 2011 року</t>
  </si>
  <si>
    <t>Місцеві податки і збори, нараховані до 1 січня 2011 року</t>
  </si>
  <si>
    <t>Збір за видачу дозволу на розміщення об'єктів торгівлі та сфери послуг 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</si>
  <si>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</si>
  <si>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</si>
  <si>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</si>
  <si>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діяльності з надання платних послуг, сплачений фізичними особами</t>
  </si>
  <si>
    <t>Неподаткові надходження </t>
  </si>
  <si>
    <t>Начальник  ФГВ</t>
  </si>
  <si>
    <t>Кремінського міського бюджету станом  на 01 березня  2011 року</t>
  </si>
  <si>
    <t>Інші збори за забруднення навколишнього природного середовища до Фонду охорони навколишнього природного середовища </t>
  </si>
  <si>
    <t>Надходження від сплати збору за забруднення навколишнього природного середовища фізичними особами 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</si>
  <si>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</si>
  <si>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</si>
  <si>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</si>
  <si>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першу реєстрацію колісних транспортних засобів (юридичних осіб)</t>
  </si>
  <si>
    <t xml:space="preserve">      </t>
  </si>
  <si>
    <t>Кремінського міського бюджету станом  на 01 квітня 2011 року</t>
  </si>
  <si>
    <t>Кремінського міського бюджету станом  на 01 квітня  2011 року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</si>
  <si>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</si>
  <si>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</si>
  <si>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здійснення діяльності у сфері розваг, сплачений фізичними особами</t>
  </si>
  <si>
    <t>Кремінського міського бюджету станом  на 01 травня 2011 року</t>
  </si>
  <si>
    <t>Кремінського міського бюджету станом  на 01 травня  2011 року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</si>
  <si>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</si>
  <si>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</si>
  <si>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Надійшло за 1 квартал 2010 року</t>
  </si>
  <si>
    <t>Надійшло за 1 квартал 2011 року</t>
  </si>
  <si>
    <t>% виконання до 2010 року</t>
  </si>
  <si>
    <t>Адмінистративні  штрафи ДАІ</t>
  </si>
  <si>
    <t>Інші надходження</t>
  </si>
  <si>
    <t>Кошти,що надх.від над.уч.торгів заб їх пропоз.</t>
  </si>
  <si>
    <t xml:space="preserve">Збір за видачу ордера на квартиру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</si>
  <si>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</t>
  </si>
  <si>
    <t xml:space="preserve">   </t>
  </si>
  <si>
    <t>Кремінського міського бюджету станом  на   01 червня 2011 року</t>
  </si>
  <si>
    <t>Кремінського міського бюджету станом  на 01 червня  2011 року</t>
  </si>
  <si>
    <t>Надходження від скидів забруднюючих речовин безпосередньо у водні об’єкти</t>
  </si>
  <si>
    <t>Кремінського міського бюджету станом  на   01 липня 2011 року</t>
  </si>
  <si>
    <t>Кошти,    отримані    від   надання   учасниками    процедури закупівель   забезпечення  їх   пропозиції  конкурсних  торгів,   які  не підлягають поверненню цим учасникам, у випадках, передбачених Законом України «Про здійснення державних закупівель»</t>
  </si>
  <si>
    <t>Кремінського міського бюджету станом  на 01 липня  2011 року</t>
  </si>
  <si>
    <t>Кремінського міського бюджету станом  на   01 серпня 2011 року</t>
  </si>
  <si>
    <t>Офіційні трансферти </t>
  </si>
  <si>
    <t>Інші субвенції</t>
  </si>
  <si>
    <r>
      <t>Дотації</t>
    </r>
    <r>
      <rPr>
        <sz val="10"/>
        <color indexed="8"/>
        <rFont val="Times New Roman"/>
        <family val="1"/>
      </rPr>
      <t> </t>
    </r>
  </si>
  <si>
    <t>Від органів державного управління </t>
  </si>
  <si>
    <t>Субвенції 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</si>
  <si>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 бюджетної сфери, в тому числі на підвищення посадового окладу працівника першого 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</si>
  <si>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  </t>
  </si>
  <si>
    <t>Кремінського міського бюджету станом  на 01 серпня  2011 року</t>
  </si>
  <si>
    <t xml:space="preserve"> </t>
  </si>
  <si>
    <t>Надійшло за 2010 рік</t>
  </si>
  <si>
    <t>Фіксований податок на доходи від підприємницької діяльності</t>
  </si>
  <si>
    <t>Надійшло за 8 міс.2011року</t>
  </si>
  <si>
    <t>Всього загальний фонд</t>
  </si>
  <si>
    <t>Доходи 1 кошику</t>
  </si>
  <si>
    <t>Доходи 11 кошику</t>
  </si>
  <si>
    <t>План на  2012 рік</t>
  </si>
  <si>
    <t>Очікувані надходження 2011 року</t>
  </si>
  <si>
    <t>Планові показники доходів до бюджету</t>
  </si>
  <si>
    <t>Кремінської міської ради  на   2012 рік</t>
  </si>
  <si>
    <t>Екологічний податок</t>
  </si>
  <si>
    <t>Розрахункові показники обсягу доходів на  2012 рік</t>
  </si>
  <si>
    <t>Прогноз  на  2013 рік</t>
  </si>
  <si>
    <t>Прогноз  на  2014 рік</t>
  </si>
  <si>
    <t>Субвенція з державного бюджету місцевим бюджетам на будівництво, реконструкцію, ремонт та утримання вулиць і доріг комунальноїх власності у населених пунктах</t>
  </si>
  <si>
    <t>Грошові стягнення за шкоду</t>
  </si>
  <si>
    <t>Податок з власників транспортних засобів</t>
  </si>
  <si>
    <t>Єдиний податок з юридичних осіб</t>
  </si>
  <si>
    <t>Податок звласників наземних транспортних засобів та інших самохідних машин і механізмів (юридичних осіб)</t>
  </si>
  <si>
    <t>Податок звласників наземних транспортних засобів та інших самохідних машин і механізмів (з громадян)</t>
  </si>
  <si>
    <t>Інші надходження до фонду</t>
  </si>
  <si>
    <t>Кошти, що отримуються бюджетними установами</t>
  </si>
  <si>
    <t>Збір за забруднення навколишнього природного середовища</t>
  </si>
  <si>
    <t xml:space="preserve">Планові показники доходів спепіального фонду до бюджетного запиту </t>
  </si>
  <si>
    <t>Кремінської міської ради  на   2013 рік</t>
  </si>
  <si>
    <t>Надійшло за 2011 рік</t>
  </si>
  <si>
    <t>Надійшло за 10 місяців 2012 року</t>
  </si>
  <si>
    <t>План на  2013 рік</t>
  </si>
  <si>
    <t>Секретар міської ради</t>
  </si>
  <si>
    <t>Л.В.Колесниченко</t>
  </si>
  <si>
    <t>Кошти від відчуження майна, що належить Автономній Республіці Крим та майна, що перебуває в комунальній власності  </t>
  </si>
  <si>
    <t>Єдиний податок з фізичних осіб нарахований до 1 січня 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</si>
</sst>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0" borderId="1" xfId="0" applyBorder="1" applyAlignment="1">
      <alignment horizontal="right" vertical="justify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Border="1" applyAlignment="1">
      <alignment/>
    </xf>
    <xf numFmtId="180" fontId="1" fillId="3" borderId="1" xfId="0" applyNumberFormat="1" applyFont="1" applyFill="1" applyBorder="1" applyAlignment="1">
      <alignment vertical="top"/>
    </xf>
    <xf numFmtId="180" fontId="1" fillId="3" borderId="1" xfId="0" applyNumberFormat="1" applyFont="1" applyFill="1" applyBorder="1" applyAlignment="1">
      <alignment horizontal="right" vertical="top"/>
    </xf>
    <xf numFmtId="180" fontId="1" fillId="3" borderId="0" xfId="0" applyNumberFormat="1" applyFont="1" applyFill="1" applyAlignment="1">
      <alignment horizontal="right" vertical="top"/>
    </xf>
    <xf numFmtId="180" fontId="1" fillId="3" borderId="0" xfId="0" applyNumberFormat="1" applyFont="1" applyFill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2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2" fontId="0" fillId="3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 vertical="top"/>
    </xf>
    <xf numFmtId="2" fontId="0" fillId="3" borderId="1" xfId="0" applyNumberFormat="1" applyFont="1" applyFill="1" applyBorder="1" applyAlignment="1">
      <alignment vertical="top"/>
    </xf>
    <xf numFmtId="2" fontId="0" fillId="3" borderId="1" xfId="0" applyNumberFormat="1" applyFill="1" applyBorder="1" applyAlignment="1">
      <alignment/>
    </xf>
    <xf numFmtId="2" fontId="0" fillId="3" borderId="1" xfId="0" applyNumberFormat="1" applyFont="1" applyFill="1" applyBorder="1" applyAlignment="1">
      <alignment vertical="justify"/>
    </xf>
    <xf numFmtId="0" fontId="0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 vertical="top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/>
    </xf>
    <xf numFmtId="2" fontId="1" fillId="3" borderId="1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180" fontId="1" fillId="3" borderId="0" xfId="0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vertical="top"/>
    </xf>
    <xf numFmtId="2" fontId="1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3" borderId="1" xfId="0" applyFont="1" applyFill="1" applyBorder="1" applyAlignment="1">
      <alignment horizontal="right" vertical="top"/>
    </xf>
    <xf numFmtId="2" fontId="0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0" fontId="0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 horizontal="right" vertical="top"/>
    </xf>
    <xf numFmtId="180" fontId="1" fillId="3" borderId="3" xfId="0" applyNumberFormat="1" applyFont="1" applyFill="1" applyBorder="1" applyAlignment="1">
      <alignment horizontal="center" vertical="top"/>
    </xf>
    <xf numFmtId="180" fontId="1" fillId="3" borderId="4" xfId="0" applyNumberFormat="1" applyFont="1" applyFill="1" applyBorder="1" applyAlignment="1">
      <alignment horizontal="right" vertical="top"/>
    </xf>
    <xf numFmtId="180" fontId="1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180" fontId="0" fillId="3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4" fillId="0" borderId="5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wrapText="1"/>
    </xf>
    <xf numFmtId="1" fontId="1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1" fontId="0" fillId="3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4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7" fillId="0" borderId="7" xfId="0" applyFont="1" applyBorder="1" applyAlignment="1">
      <alignment wrapText="1"/>
    </xf>
    <xf numFmtId="0" fontId="6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wrapText="1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2" fontId="0" fillId="3" borderId="1" xfId="0" applyNumberFormat="1" applyFont="1" applyFill="1" applyBorder="1" applyAlignment="1">
      <alignment horizontal="right" vertical="top"/>
    </xf>
    <xf numFmtId="0" fontId="7" fillId="0" borderId="8" xfId="0" applyFont="1" applyBorder="1" applyAlignment="1">
      <alignment wrapText="1"/>
    </xf>
    <xf numFmtId="0" fontId="5" fillId="0" borderId="9" xfId="0" applyFont="1" applyBorder="1" applyAlignment="1">
      <alignment horizontal="justify" wrapText="1"/>
    </xf>
    <xf numFmtId="0" fontId="5" fillId="0" borderId="8" xfId="0" applyFont="1" applyBorder="1" applyAlignment="1">
      <alignment wrapText="1"/>
    </xf>
    <xf numFmtId="0" fontId="6" fillId="0" borderId="9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wrapText="1"/>
    </xf>
    <xf numFmtId="0" fontId="6" fillId="0" borderId="9" xfId="0" applyFont="1" applyBorder="1" applyAlignment="1">
      <alignment horizontal="justify" wrapText="1"/>
    </xf>
    <xf numFmtId="0" fontId="6" fillId="0" borderId="8" xfId="0" applyFont="1" applyBorder="1" applyAlignment="1">
      <alignment wrapText="1"/>
    </xf>
    <xf numFmtId="0" fontId="7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wrapText="1"/>
    </xf>
    <xf numFmtId="0" fontId="4" fillId="0" borderId="8" xfId="0" applyFont="1" applyBorder="1" applyAlignment="1">
      <alignment wrapText="1"/>
    </xf>
    <xf numFmtId="180" fontId="0" fillId="3" borderId="1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0" fillId="3" borderId="12" xfId="0" applyFont="1" applyFill="1" applyBorder="1" applyAlignment="1">
      <alignment vertical="top"/>
    </xf>
    <xf numFmtId="2" fontId="0" fillId="3" borderId="12" xfId="0" applyNumberFormat="1" applyFill="1" applyBorder="1" applyAlignment="1">
      <alignment/>
    </xf>
    <xf numFmtId="2" fontId="0" fillId="3" borderId="12" xfId="0" applyNumberFormat="1" applyFill="1" applyBorder="1" applyAlignment="1">
      <alignment vertical="top"/>
    </xf>
    <xf numFmtId="2" fontId="1" fillId="3" borderId="12" xfId="0" applyNumberFormat="1" applyFont="1" applyFill="1" applyBorder="1" applyAlignment="1">
      <alignment vertical="top"/>
    </xf>
    <xf numFmtId="180" fontId="1" fillId="3" borderId="12" xfId="0" applyNumberFormat="1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2" fontId="0" fillId="3" borderId="13" xfId="0" applyNumberFormat="1" applyFill="1" applyBorder="1" applyAlignment="1">
      <alignment/>
    </xf>
    <xf numFmtId="2" fontId="0" fillId="3" borderId="13" xfId="0" applyNumberFormat="1" applyFill="1" applyBorder="1" applyAlignment="1">
      <alignment vertical="top"/>
    </xf>
    <xf numFmtId="2" fontId="1" fillId="3" borderId="13" xfId="0" applyNumberFormat="1" applyFont="1" applyFill="1" applyBorder="1" applyAlignment="1">
      <alignment vertical="top"/>
    </xf>
    <xf numFmtId="180" fontId="1" fillId="3" borderId="13" xfId="0" applyNumberFormat="1" applyFont="1" applyFill="1" applyBorder="1" applyAlignment="1">
      <alignment vertical="top"/>
    </xf>
    <xf numFmtId="0" fontId="7" fillId="0" borderId="14" xfId="0" applyFont="1" applyBorder="1" applyAlignment="1">
      <alignment horizontal="justify" vertical="top" wrapText="1"/>
    </xf>
    <xf numFmtId="2" fontId="0" fillId="3" borderId="1" xfId="0" applyNumberFormat="1" applyFont="1" applyFill="1" applyBorder="1" applyAlignment="1">
      <alignment horizontal="right" vertical="top"/>
    </xf>
    <xf numFmtId="0" fontId="5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4" xfId="0" applyFont="1" applyBorder="1" applyAlignment="1">
      <alignment horizontal="justify" wrapText="1"/>
    </xf>
    <xf numFmtId="0" fontId="5" fillId="0" borderId="0" xfId="0" applyFont="1" applyAlignment="1">
      <alignment wrapText="1"/>
    </xf>
    <xf numFmtId="2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5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/>
    </xf>
    <xf numFmtId="0" fontId="1" fillId="3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2" fontId="1" fillId="3" borderId="1" xfId="0" applyNumberFormat="1" applyFont="1" applyFill="1" applyBorder="1" applyAlignment="1">
      <alignment vertical="justify"/>
    </xf>
    <xf numFmtId="2" fontId="0" fillId="3" borderId="1" xfId="0" applyNumberFormat="1" applyFont="1" applyFill="1" applyBorder="1" applyAlignment="1">
      <alignment vertical="justify"/>
    </xf>
    <xf numFmtId="0" fontId="7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2" fontId="1" fillId="3" borderId="4" xfId="0" applyNumberFormat="1" applyFont="1" applyFill="1" applyBorder="1" applyAlignment="1">
      <alignment horizontal="right" vertical="top"/>
    </xf>
    <xf numFmtId="0" fontId="7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justify" vertical="top" wrapText="1"/>
    </xf>
    <xf numFmtId="0" fontId="0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vertical="justify"/>
    </xf>
    <xf numFmtId="1" fontId="0" fillId="3" borderId="1" xfId="0" applyNumberFormat="1" applyFont="1" applyFill="1" applyBorder="1" applyAlignment="1">
      <alignment/>
    </xf>
    <xf numFmtId="1" fontId="0" fillId="3" borderId="1" xfId="0" applyNumberFormat="1" applyFont="1" applyFill="1" applyBorder="1" applyAlignment="1">
      <alignment vertical="justify"/>
    </xf>
    <xf numFmtId="1" fontId="1" fillId="3" borderId="1" xfId="0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3" borderId="18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1" fillId="0" borderId="1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13" fillId="0" borderId="1" xfId="0" applyFont="1" applyBorder="1" applyAlignment="1">
      <alignment wrapText="1"/>
    </xf>
    <xf numFmtId="0" fontId="6" fillId="0" borderId="21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wrapText="1"/>
    </xf>
    <xf numFmtId="0" fontId="0" fillId="0" borderId="1" xfId="0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0" fillId="0" borderId="12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" xfId="0" applyFill="1" applyBorder="1" applyAlignment="1">
      <alignment horizontal="center" vertical="justify"/>
    </xf>
    <xf numFmtId="0" fontId="2" fillId="3" borderId="18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1" xfId="18" applyFont="1" applyBorder="1" applyAlignment="1">
      <alignment wrapText="1"/>
      <protection/>
    </xf>
    <xf numFmtId="1" fontId="0" fillId="0" borderId="0" xfId="0" applyNumberFormat="1" applyFill="1" applyAlignment="1">
      <alignment/>
    </xf>
    <xf numFmtId="0" fontId="1" fillId="0" borderId="3" xfId="0" applyFont="1" applyFill="1" applyBorder="1" applyAlignment="1">
      <alignment horizontal="right" vertical="top"/>
    </xf>
    <xf numFmtId="1" fontId="0" fillId="0" borderId="13" xfId="0" applyNumberForma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 vertical="top"/>
    </xf>
  </cellXfs>
  <cellStyles count="9">
    <cellStyle name="Normal" xfId="0"/>
    <cellStyle name="Hyperlink" xfId="15"/>
    <cellStyle name="Currency" xfId="16"/>
    <cellStyle name="Currency [0]" xfId="17"/>
    <cellStyle name="Обычный_2011-2013 спец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3">
      <selection activeCell="A18" sqref="A18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50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12" customHeight="1">
      <c r="A9" s="22" t="s">
        <v>18</v>
      </c>
      <c r="B9" s="23">
        <v>11010000</v>
      </c>
      <c r="C9" s="24">
        <v>4259139</v>
      </c>
      <c r="D9" s="24">
        <v>4259139</v>
      </c>
      <c r="E9" s="25">
        <v>244232</v>
      </c>
      <c r="F9" s="25"/>
      <c r="G9" s="25"/>
      <c r="H9" s="25">
        <v>239875.69</v>
      </c>
      <c r="I9" s="18">
        <f aca="true" t="shared" si="0" ref="I9:I16">H9*100/D9</f>
        <v>5.63202304503328</v>
      </c>
      <c r="J9" s="18">
        <f>H9*100/E9</f>
        <v>98.21632300435651</v>
      </c>
    </row>
    <row r="10" spans="1:10" ht="12" customHeight="1">
      <c r="A10" s="22" t="s">
        <v>19</v>
      </c>
      <c r="B10" s="23">
        <v>11020200</v>
      </c>
      <c r="C10" s="25">
        <v>9000</v>
      </c>
      <c r="D10" s="25">
        <v>9000</v>
      </c>
      <c r="E10" s="25">
        <v>0</v>
      </c>
      <c r="F10" s="25"/>
      <c r="G10" s="25"/>
      <c r="H10" s="25">
        <v>0</v>
      </c>
      <c r="I10" s="18">
        <f t="shared" si="0"/>
        <v>0</v>
      </c>
      <c r="J10" s="18"/>
    </row>
    <row r="11" spans="1:10" ht="67.5" customHeight="1">
      <c r="A11" s="22" t="s">
        <v>20</v>
      </c>
      <c r="B11" s="23">
        <v>13010200</v>
      </c>
      <c r="C11" s="24">
        <v>100000</v>
      </c>
      <c r="D11" s="24">
        <v>100000</v>
      </c>
      <c r="E11" s="25">
        <v>1000</v>
      </c>
      <c r="F11" s="25"/>
      <c r="G11" s="25"/>
      <c r="H11" s="25">
        <v>7219.15</v>
      </c>
      <c r="I11" s="18">
        <f t="shared" si="0"/>
        <v>7.21915</v>
      </c>
      <c r="J11" s="18">
        <f aca="true" t="shared" si="1" ref="J11:J16">H11*100/E11</f>
        <v>721.915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1802500</v>
      </c>
      <c r="E12" s="25">
        <f t="shared" si="2"/>
        <v>100100</v>
      </c>
      <c r="F12" s="25">
        <f t="shared" si="2"/>
        <v>146363</v>
      </c>
      <c r="G12" s="25">
        <f t="shared" si="2"/>
        <v>46263</v>
      </c>
      <c r="H12" s="25">
        <f t="shared" si="2"/>
        <v>79093.45000000001</v>
      </c>
      <c r="I12" s="18">
        <f t="shared" si="0"/>
        <v>4.387986130374481</v>
      </c>
      <c r="J12" s="18">
        <f t="shared" si="1"/>
        <v>79.01443556443557</v>
      </c>
    </row>
    <row r="13" spans="1:10" ht="25.5">
      <c r="A13" s="13" t="s">
        <v>21</v>
      </c>
      <c r="B13" s="14">
        <v>13050100</v>
      </c>
      <c r="C13" s="17">
        <v>200000</v>
      </c>
      <c r="D13" s="17">
        <v>200000</v>
      </c>
      <c r="E13" s="16">
        <v>16000</v>
      </c>
      <c r="F13" s="15">
        <f>SUM(G13+E13)</f>
        <v>26758</v>
      </c>
      <c r="G13" s="16">
        <v>10758</v>
      </c>
      <c r="H13" s="16">
        <v>9822.94</v>
      </c>
      <c r="I13" s="18">
        <f t="shared" si="0"/>
        <v>4.91147</v>
      </c>
      <c r="J13" s="18">
        <f t="shared" si="1"/>
        <v>61.393375</v>
      </c>
    </row>
    <row r="14" spans="1:10" ht="25.5">
      <c r="A14" s="13" t="s">
        <v>22</v>
      </c>
      <c r="B14" s="14">
        <v>13050200</v>
      </c>
      <c r="C14" s="16">
        <v>1102500</v>
      </c>
      <c r="D14" s="16">
        <v>1102500</v>
      </c>
      <c r="E14" s="16">
        <v>60100</v>
      </c>
      <c r="F14" s="15">
        <f>SUM(G14+E14)</f>
        <v>79355</v>
      </c>
      <c r="G14" s="16">
        <v>19255</v>
      </c>
      <c r="H14" s="16">
        <v>43966.79</v>
      </c>
      <c r="I14" s="18">
        <f t="shared" si="0"/>
        <v>3.9879174603174605</v>
      </c>
      <c r="J14" s="18">
        <f t="shared" si="1"/>
        <v>73.15605657237937</v>
      </c>
    </row>
    <row r="15" spans="1:10" ht="25.5">
      <c r="A15" s="13" t="s">
        <v>23</v>
      </c>
      <c r="B15" s="14">
        <v>13050300</v>
      </c>
      <c r="C15" s="17">
        <v>50000</v>
      </c>
      <c r="D15" s="17">
        <v>50000</v>
      </c>
      <c r="E15" s="16">
        <v>4000</v>
      </c>
      <c r="F15" s="15">
        <f>SUM(G15+E15)</f>
        <v>6750</v>
      </c>
      <c r="G15" s="16">
        <v>2750</v>
      </c>
      <c r="H15" s="16">
        <v>2734.72</v>
      </c>
      <c r="I15" s="18">
        <f t="shared" si="0"/>
        <v>5.46944</v>
      </c>
      <c r="J15" s="18">
        <f t="shared" si="1"/>
        <v>68.368</v>
      </c>
    </row>
    <row r="16" spans="1:10" ht="12.75">
      <c r="A16" s="13" t="s">
        <v>24</v>
      </c>
      <c r="B16" s="14">
        <v>13050500</v>
      </c>
      <c r="C16" s="17">
        <v>450000</v>
      </c>
      <c r="D16" s="17">
        <v>450000</v>
      </c>
      <c r="E16" s="16">
        <v>20000</v>
      </c>
      <c r="F16" s="15">
        <f>SUM(G16+E16)</f>
        <v>33500</v>
      </c>
      <c r="G16" s="16">
        <v>13500</v>
      </c>
      <c r="H16" s="16">
        <v>22569</v>
      </c>
      <c r="I16" s="18">
        <f t="shared" si="0"/>
        <v>5.015333333333333</v>
      </c>
      <c r="J16" s="18">
        <f t="shared" si="1"/>
        <v>112.845</v>
      </c>
    </row>
    <row r="17" spans="1:10" ht="15" customHeight="1">
      <c r="A17" s="22" t="s">
        <v>25</v>
      </c>
      <c r="B17" s="23">
        <v>14060000</v>
      </c>
      <c r="C17" s="25">
        <f>SUM(C18:C18)</f>
        <v>0</v>
      </c>
      <c r="D17" s="25">
        <f>SUM(D18:D18)</f>
        <v>0</v>
      </c>
      <c r="E17" s="25">
        <f>SUM(E18:E18)</f>
        <v>0</v>
      </c>
      <c r="F17" s="25">
        <f>SUM(G17+E17)</f>
        <v>0</v>
      </c>
      <c r="G17" s="25">
        <f>SUM(G18:G18)</f>
        <v>0</v>
      </c>
      <c r="H17" s="25">
        <f>SUM(H18:H18)</f>
        <v>41</v>
      </c>
      <c r="I17" s="18"/>
      <c r="J17" s="18"/>
    </row>
    <row r="18" spans="1:10" ht="12.75">
      <c r="A18" s="26" t="s">
        <v>3</v>
      </c>
      <c r="B18" s="27">
        <v>14060100</v>
      </c>
      <c r="C18" s="28"/>
      <c r="D18" s="28"/>
      <c r="E18" s="30"/>
      <c r="F18" s="25"/>
      <c r="G18" s="30"/>
      <c r="H18" s="30">
        <v>41</v>
      </c>
      <c r="I18" s="18"/>
      <c r="J18" s="18"/>
    </row>
    <row r="19" spans="1:10" ht="38.25">
      <c r="A19" s="22" t="s">
        <v>26</v>
      </c>
      <c r="B19" s="23">
        <v>14070000</v>
      </c>
      <c r="C19" s="25">
        <f>SUM(C20:C21)</f>
        <v>0</v>
      </c>
      <c r="D19" s="25">
        <f>SUM(D20:D21)</f>
        <v>0</v>
      </c>
      <c r="E19" s="25">
        <f>SUM(E20:E21)</f>
        <v>0</v>
      </c>
      <c r="F19" s="25">
        <f>SUM(G19+E19)</f>
        <v>11478</v>
      </c>
      <c r="G19" s="25">
        <v>11478</v>
      </c>
      <c r="H19" s="25">
        <f>SUM(H20:H25)</f>
        <v>8985</v>
      </c>
      <c r="I19" s="18"/>
      <c r="J19" s="18"/>
    </row>
    <row r="20" spans="1:10" ht="55.5" customHeight="1">
      <c r="A20" s="26" t="s">
        <v>27</v>
      </c>
      <c r="B20" s="55">
        <v>14070100</v>
      </c>
      <c r="C20" s="56"/>
      <c r="D20" s="56"/>
      <c r="E20" s="57"/>
      <c r="F20" s="57"/>
      <c r="G20" s="57"/>
      <c r="H20" s="57">
        <v>5860</v>
      </c>
      <c r="I20" s="18"/>
      <c r="J20" s="18"/>
    </row>
    <row r="21" spans="1:10" ht="57.75" customHeight="1">
      <c r="A21" s="26" t="s">
        <v>28</v>
      </c>
      <c r="B21" s="55">
        <v>14070200</v>
      </c>
      <c r="C21" s="56"/>
      <c r="D21" s="56"/>
      <c r="E21" s="57"/>
      <c r="F21" s="57"/>
      <c r="G21" s="57"/>
      <c r="H21" s="57">
        <v>2275</v>
      </c>
      <c r="I21" s="18"/>
      <c r="J21" s="18"/>
    </row>
    <row r="22" spans="1:10" ht="78" customHeight="1">
      <c r="A22" s="26" t="s">
        <v>68</v>
      </c>
      <c r="B22" s="55">
        <v>14070600</v>
      </c>
      <c r="C22" s="56"/>
      <c r="D22" s="56"/>
      <c r="E22" s="57"/>
      <c r="F22" s="57"/>
      <c r="G22" s="57"/>
      <c r="H22" s="57">
        <v>420</v>
      </c>
      <c r="I22" s="18"/>
      <c r="J22" s="18"/>
    </row>
    <row r="23" spans="1:10" ht="53.25" customHeight="1">
      <c r="A23" s="26" t="s">
        <v>69</v>
      </c>
      <c r="B23" s="55">
        <v>14070700</v>
      </c>
      <c r="C23" s="56"/>
      <c r="D23" s="56"/>
      <c r="E23" s="57"/>
      <c r="F23" s="57"/>
      <c r="G23" s="57"/>
      <c r="H23" s="57">
        <v>280</v>
      </c>
      <c r="I23" s="18"/>
      <c r="J23" s="18"/>
    </row>
    <row r="24" spans="1:10" ht="81.75" customHeight="1">
      <c r="A24" s="26" t="s">
        <v>70</v>
      </c>
      <c r="B24" s="55">
        <v>14070800</v>
      </c>
      <c r="C24" s="56"/>
      <c r="D24" s="56"/>
      <c r="E24" s="57"/>
      <c r="F24" s="57"/>
      <c r="G24" s="57"/>
      <c r="H24" s="57">
        <v>120</v>
      </c>
      <c r="I24" s="18"/>
      <c r="J24" s="18"/>
    </row>
    <row r="25" spans="1:10" ht="75" customHeight="1">
      <c r="A25" s="26" t="s">
        <v>71</v>
      </c>
      <c r="B25" s="55">
        <v>14071300</v>
      </c>
      <c r="C25" s="56"/>
      <c r="D25" s="56"/>
      <c r="E25" s="57"/>
      <c r="F25" s="57"/>
      <c r="G25" s="57"/>
      <c r="H25" s="57">
        <v>30</v>
      </c>
      <c r="I25" s="18"/>
      <c r="J25" s="18"/>
    </row>
    <row r="26" spans="1:10" ht="12.75">
      <c r="A26" s="22" t="s">
        <v>4</v>
      </c>
      <c r="B26" s="23">
        <v>16010000</v>
      </c>
      <c r="C26" s="24">
        <f>SUM(C27:C30)</f>
        <v>0</v>
      </c>
      <c r="D26" s="24">
        <f>SUM(D27:D30)</f>
        <v>0</v>
      </c>
      <c r="E26" s="24">
        <f>SUM(E27:E30)</f>
        <v>0</v>
      </c>
      <c r="F26" s="25">
        <f>SUM(G26+E26)</f>
        <v>0</v>
      </c>
      <c r="G26" s="24">
        <f>SUM(G27:G30)</f>
        <v>0</v>
      </c>
      <c r="H26" s="24">
        <f>SUM(H27:H30)</f>
        <v>25901.71</v>
      </c>
      <c r="I26" s="18"/>
      <c r="J26" s="18"/>
    </row>
    <row r="27" spans="1:10" ht="12.75">
      <c r="A27" s="75" t="s">
        <v>64</v>
      </c>
      <c r="B27" s="27">
        <v>16010100</v>
      </c>
      <c r="C27" s="31"/>
      <c r="D27" s="31"/>
      <c r="E27" s="29"/>
      <c r="F27" s="25"/>
      <c r="G27" s="29"/>
      <c r="H27" s="29">
        <v>17.46</v>
      </c>
      <c r="I27" s="18"/>
      <c r="J27" s="18"/>
    </row>
    <row r="28" spans="1:10" ht="12.75">
      <c r="A28" s="75" t="s">
        <v>65</v>
      </c>
      <c r="B28" s="43">
        <v>16010200</v>
      </c>
      <c r="C28" s="31"/>
      <c r="D28" s="31"/>
      <c r="E28" s="29"/>
      <c r="F28" s="25"/>
      <c r="G28" s="29"/>
      <c r="H28" s="29">
        <v>3119.57</v>
      </c>
      <c r="I28" s="18"/>
      <c r="J28" s="18"/>
    </row>
    <row r="29" spans="1:10" ht="25.5">
      <c r="A29" s="75" t="s">
        <v>66</v>
      </c>
      <c r="B29" s="43">
        <v>16010400</v>
      </c>
      <c r="C29" s="31"/>
      <c r="D29" s="31"/>
      <c r="E29" s="29"/>
      <c r="F29" s="25"/>
      <c r="G29" s="29"/>
      <c r="H29" s="29">
        <v>42.16</v>
      </c>
      <c r="I29" s="18"/>
      <c r="J29" s="18"/>
    </row>
    <row r="30" spans="1:10" ht="12.75">
      <c r="A30" s="75" t="s">
        <v>67</v>
      </c>
      <c r="B30" s="43">
        <v>16010500</v>
      </c>
      <c r="C30" s="31"/>
      <c r="D30" s="31"/>
      <c r="E30" s="29"/>
      <c r="F30" s="25"/>
      <c r="G30" s="29"/>
      <c r="H30" s="29">
        <v>22722.52</v>
      </c>
      <c r="I30" s="18"/>
      <c r="J30" s="18"/>
    </row>
    <row r="31" spans="1:10" ht="54" customHeight="1">
      <c r="A31" s="22" t="s">
        <v>29</v>
      </c>
      <c r="B31" s="37">
        <v>16040100</v>
      </c>
      <c r="C31" s="31"/>
      <c r="D31" s="31"/>
      <c r="E31" s="29"/>
      <c r="F31" s="25"/>
      <c r="G31" s="29"/>
      <c r="H31" s="25">
        <v>1142.56</v>
      </c>
      <c r="I31" s="18"/>
      <c r="J31" s="18"/>
    </row>
    <row r="32" spans="1:10" ht="31.5" customHeight="1">
      <c r="A32" s="22" t="s">
        <v>30</v>
      </c>
      <c r="B32" s="23">
        <v>16050000</v>
      </c>
      <c r="C32" s="25">
        <f>SUM(C33:C34)</f>
        <v>0</v>
      </c>
      <c r="D32" s="25">
        <f>SUM(D33:D34)</f>
        <v>0</v>
      </c>
      <c r="E32" s="25">
        <f>SUM(E33:E34)</f>
        <v>0</v>
      </c>
      <c r="F32" s="25">
        <f>SUM(G32+E32)</f>
        <v>0</v>
      </c>
      <c r="G32" s="25">
        <f>SUM(G33:G34)</f>
        <v>0</v>
      </c>
      <c r="H32" s="25">
        <f>SUM(H33:H34)</f>
        <v>46409.950000000004</v>
      </c>
      <c r="I32" s="18"/>
      <c r="J32" s="18"/>
    </row>
    <row r="33" spans="1:10" ht="39.75" customHeight="1">
      <c r="A33" s="26" t="s">
        <v>31</v>
      </c>
      <c r="B33" s="27">
        <v>16050100</v>
      </c>
      <c r="C33" s="31"/>
      <c r="D33" s="31"/>
      <c r="E33" s="29"/>
      <c r="F33" s="25"/>
      <c r="G33" s="29"/>
      <c r="H33" s="29">
        <v>7621.62</v>
      </c>
      <c r="I33" s="18"/>
      <c r="J33" s="18"/>
    </row>
    <row r="34" spans="1:10" ht="41.25" customHeight="1">
      <c r="A34" s="26" t="s">
        <v>32</v>
      </c>
      <c r="B34" s="27">
        <v>16050200</v>
      </c>
      <c r="C34" s="31"/>
      <c r="D34" s="31"/>
      <c r="E34" s="29"/>
      <c r="F34" s="25"/>
      <c r="G34" s="29"/>
      <c r="H34" s="29">
        <v>38788.33</v>
      </c>
      <c r="I34" s="18"/>
      <c r="J34" s="18"/>
    </row>
    <row r="35" spans="1:10" ht="13.5" customHeight="1">
      <c r="A35" s="22" t="s">
        <v>39</v>
      </c>
      <c r="B35" s="23">
        <v>18000000</v>
      </c>
      <c r="C35" s="24">
        <f>C37+C38</f>
        <v>115800</v>
      </c>
      <c r="D35" s="24">
        <f>D37+D38</f>
        <v>115800</v>
      </c>
      <c r="E35" s="24">
        <f>E37+E38</f>
        <v>8500</v>
      </c>
      <c r="F35" s="24">
        <f>SUM(F36:F43)</f>
        <v>0</v>
      </c>
      <c r="G35" s="24">
        <f>SUM(G36:G43)</f>
        <v>0</v>
      </c>
      <c r="H35" s="24">
        <f>SUM(H36:H43)</f>
        <v>0</v>
      </c>
      <c r="I35" s="18">
        <f aca="true" t="shared" si="3" ref="I35:I43">H35*100/D35</f>
        <v>0</v>
      </c>
      <c r="J35" s="18">
        <f aca="true" t="shared" si="4" ref="J35:J44">H35*100/E35</f>
        <v>0</v>
      </c>
    </row>
    <row r="36" spans="1:10" ht="36" customHeight="1">
      <c r="A36" s="77" t="s">
        <v>61</v>
      </c>
      <c r="B36" s="27">
        <v>18020000</v>
      </c>
      <c r="C36" s="31">
        <v>10000</v>
      </c>
      <c r="D36" s="31">
        <v>10000</v>
      </c>
      <c r="E36" s="29">
        <v>500</v>
      </c>
      <c r="F36" s="25"/>
      <c r="G36" s="29"/>
      <c r="H36" s="29"/>
      <c r="I36" s="18">
        <f t="shared" si="3"/>
        <v>0</v>
      </c>
      <c r="J36" s="18">
        <f t="shared" si="4"/>
        <v>0</v>
      </c>
    </row>
    <row r="37" spans="1:10" ht="47.25" customHeight="1">
      <c r="A37" s="77" t="s">
        <v>62</v>
      </c>
      <c r="B37" s="27">
        <v>18020200</v>
      </c>
      <c r="C37" s="31">
        <v>10000</v>
      </c>
      <c r="D37" s="31">
        <v>10000</v>
      </c>
      <c r="E37" s="29">
        <v>500</v>
      </c>
      <c r="F37" s="25"/>
      <c r="G37" s="29"/>
      <c r="H37" s="29"/>
      <c r="I37" s="18">
        <f t="shared" si="3"/>
        <v>0</v>
      </c>
      <c r="J37" s="18">
        <f t="shared" si="4"/>
        <v>0</v>
      </c>
    </row>
    <row r="38" spans="1:10" ht="27.75" customHeight="1">
      <c r="A38" s="79" t="s">
        <v>63</v>
      </c>
      <c r="B38" s="27">
        <v>18040000</v>
      </c>
      <c r="C38" s="31">
        <v>105800</v>
      </c>
      <c r="D38" s="31">
        <v>105800</v>
      </c>
      <c r="E38" s="29">
        <v>8000</v>
      </c>
      <c r="F38" s="25"/>
      <c r="G38" s="29"/>
      <c r="H38" s="29"/>
      <c r="I38" s="18">
        <f t="shared" si="3"/>
        <v>0</v>
      </c>
      <c r="J38" s="18">
        <f t="shared" si="4"/>
        <v>0</v>
      </c>
    </row>
    <row r="39" spans="1:10" ht="45" customHeight="1">
      <c r="A39" s="76" t="s">
        <v>40</v>
      </c>
      <c r="B39" s="27">
        <v>18040100</v>
      </c>
      <c r="C39" s="31">
        <v>80800</v>
      </c>
      <c r="D39" s="31">
        <v>80800</v>
      </c>
      <c r="E39" s="29">
        <v>6000</v>
      </c>
      <c r="F39" s="25"/>
      <c r="G39" s="29"/>
      <c r="H39" s="29"/>
      <c r="I39" s="18">
        <f t="shared" si="3"/>
        <v>0</v>
      </c>
      <c r="J39" s="18">
        <f t="shared" si="4"/>
        <v>0</v>
      </c>
    </row>
    <row r="40" spans="1:10" ht="40.5" customHeight="1">
      <c r="A40" s="76" t="s">
        <v>41</v>
      </c>
      <c r="B40" s="27">
        <v>18040200</v>
      </c>
      <c r="C40" s="31">
        <v>25000</v>
      </c>
      <c r="D40" s="31">
        <v>25000</v>
      </c>
      <c r="E40" s="29">
        <v>2000</v>
      </c>
      <c r="F40" s="25"/>
      <c r="G40" s="29"/>
      <c r="H40" s="29"/>
      <c r="I40" s="18">
        <f t="shared" si="3"/>
        <v>0</v>
      </c>
      <c r="J40" s="18">
        <f t="shared" si="4"/>
        <v>0</v>
      </c>
    </row>
    <row r="41" spans="1:10" ht="13.5" customHeight="1">
      <c r="A41" s="78" t="s">
        <v>42</v>
      </c>
      <c r="B41" s="23">
        <v>19000000</v>
      </c>
      <c r="C41" s="24">
        <v>12000</v>
      </c>
      <c r="D41" s="24">
        <v>12000</v>
      </c>
      <c r="E41" s="25">
        <v>200</v>
      </c>
      <c r="F41" s="25"/>
      <c r="G41" s="29"/>
      <c r="H41" s="29"/>
      <c r="I41" s="18">
        <f t="shared" si="3"/>
        <v>0</v>
      </c>
      <c r="J41" s="18">
        <f t="shared" si="4"/>
        <v>0</v>
      </c>
    </row>
    <row r="42" spans="1:10" ht="30" customHeight="1">
      <c r="A42" s="74" t="s">
        <v>60</v>
      </c>
      <c r="B42" s="27">
        <v>19040000</v>
      </c>
      <c r="C42" s="31">
        <v>12000</v>
      </c>
      <c r="D42" s="31">
        <v>12000</v>
      </c>
      <c r="E42" s="29">
        <v>200</v>
      </c>
      <c r="F42" s="25"/>
      <c r="G42" s="29"/>
      <c r="H42" s="29"/>
      <c r="I42" s="18">
        <f t="shared" si="3"/>
        <v>0</v>
      </c>
      <c r="J42" s="18">
        <f t="shared" si="4"/>
        <v>0</v>
      </c>
    </row>
    <row r="43" spans="1:10" ht="54" customHeight="1">
      <c r="A43" s="75" t="s">
        <v>59</v>
      </c>
      <c r="B43" s="27">
        <v>19040100</v>
      </c>
      <c r="C43" s="31">
        <v>12000</v>
      </c>
      <c r="D43" s="31">
        <v>12000</v>
      </c>
      <c r="E43" s="29">
        <v>200</v>
      </c>
      <c r="F43" s="25"/>
      <c r="G43" s="29"/>
      <c r="H43" s="29"/>
      <c r="I43" s="18">
        <f t="shared" si="3"/>
        <v>0</v>
      </c>
      <c r="J43" s="18">
        <f t="shared" si="4"/>
        <v>0</v>
      </c>
    </row>
    <row r="44" spans="1:10" ht="25.5">
      <c r="A44" s="75" t="s">
        <v>57</v>
      </c>
      <c r="B44" s="23">
        <v>21081100</v>
      </c>
      <c r="C44" s="24">
        <v>13000</v>
      </c>
      <c r="D44" s="24">
        <v>13000</v>
      </c>
      <c r="E44" s="25">
        <v>500</v>
      </c>
      <c r="F44" s="25"/>
      <c r="G44" s="25"/>
      <c r="H44" s="25">
        <v>578</v>
      </c>
      <c r="I44" s="18">
        <f>H44*100/D44</f>
        <v>4.446153846153846</v>
      </c>
      <c r="J44" s="18">
        <f t="shared" si="4"/>
        <v>115.6</v>
      </c>
    </row>
    <row r="45" spans="1:10" ht="38.25">
      <c r="A45" s="75" t="s">
        <v>58</v>
      </c>
      <c r="B45" s="23">
        <v>21081300</v>
      </c>
      <c r="C45" s="24"/>
      <c r="D45" s="24"/>
      <c r="E45" s="25"/>
      <c r="F45" s="25"/>
      <c r="G45" s="25"/>
      <c r="H45" s="25">
        <v>19033.56</v>
      </c>
      <c r="I45" s="18"/>
      <c r="J45" s="18"/>
    </row>
    <row r="46" spans="1:10" ht="52.5" customHeight="1">
      <c r="A46" s="76" t="s">
        <v>43</v>
      </c>
      <c r="B46" s="23">
        <v>22080400</v>
      </c>
      <c r="C46" s="25">
        <v>20000</v>
      </c>
      <c r="D46" s="25">
        <v>20000</v>
      </c>
      <c r="E46" s="25">
        <v>500</v>
      </c>
      <c r="F46" s="25"/>
      <c r="G46" s="25"/>
      <c r="H46" s="25">
        <v>117.18</v>
      </c>
      <c r="I46" s="18">
        <f>H46*100/D46</f>
        <v>0.5859</v>
      </c>
      <c r="J46" s="18">
        <f>H46*100/E46</f>
        <v>23.436</v>
      </c>
    </row>
    <row r="47" spans="1:10" ht="12.75">
      <c r="A47" s="22" t="s">
        <v>5</v>
      </c>
      <c r="B47" s="23">
        <v>22090000</v>
      </c>
      <c r="C47" s="24">
        <f aca="true" t="shared" si="5" ref="C47:H47">SUM(C48:C49)</f>
        <v>200000</v>
      </c>
      <c r="D47" s="24">
        <f t="shared" si="5"/>
        <v>200000</v>
      </c>
      <c r="E47" s="25">
        <f t="shared" si="5"/>
        <v>8000</v>
      </c>
      <c r="F47" s="25">
        <f t="shared" si="5"/>
        <v>0</v>
      </c>
      <c r="G47" s="25">
        <f t="shared" si="5"/>
        <v>0</v>
      </c>
      <c r="H47" s="25">
        <f t="shared" si="5"/>
        <v>19233.41</v>
      </c>
      <c r="I47" s="18">
        <f>H47*100/D47</f>
        <v>9.616705</v>
      </c>
      <c r="J47" s="18">
        <f>H47*100/E47</f>
        <v>240.417625</v>
      </c>
    </row>
    <row r="48" spans="1:10" ht="66" customHeight="1">
      <c r="A48" s="75" t="s">
        <v>55</v>
      </c>
      <c r="B48" s="27">
        <v>22090100</v>
      </c>
      <c r="C48" s="32">
        <v>170000</v>
      </c>
      <c r="D48" s="32">
        <v>170000</v>
      </c>
      <c r="E48" s="30">
        <v>8000</v>
      </c>
      <c r="F48" s="25"/>
      <c r="G48" s="30"/>
      <c r="H48" s="30">
        <v>18696.21</v>
      </c>
      <c r="I48" s="18">
        <f>H48*100/D48</f>
        <v>10.997770588235294</v>
      </c>
      <c r="J48" s="18">
        <f>H48*100/E48</f>
        <v>233.702625</v>
      </c>
    </row>
    <row r="49" spans="1:10" ht="53.25" customHeight="1">
      <c r="A49" s="75" t="s">
        <v>56</v>
      </c>
      <c r="B49" s="27">
        <v>22090400</v>
      </c>
      <c r="C49" s="32">
        <v>30000</v>
      </c>
      <c r="D49" s="32">
        <v>30000</v>
      </c>
      <c r="E49" s="30"/>
      <c r="F49" s="25"/>
      <c r="G49" s="30"/>
      <c r="H49" s="30">
        <v>537.2</v>
      </c>
      <c r="I49" s="18">
        <f>H49*100/D49</f>
        <v>1.7906666666666669</v>
      </c>
      <c r="J49" s="18"/>
    </row>
    <row r="50" spans="1:10" ht="20.25" customHeight="1">
      <c r="A50" s="74" t="s">
        <v>45</v>
      </c>
      <c r="B50" s="23">
        <v>30000000</v>
      </c>
      <c r="C50" s="24">
        <v>0</v>
      </c>
      <c r="D50" s="24">
        <v>0</v>
      </c>
      <c r="E50" s="25">
        <v>0</v>
      </c>
      <c r="F50" s="25">
        <f>SUM(G50+E50)</f>
        <v>2480</v>
      </c>
      <c r="G50" s="25">
        <v>2480</v>
      </c>
      <c r="H50" s="25">
        <f>H51</f>
        <v>50</v>
      </c>
      <c r="I50" s="18"/>
      <c r="J50" s="18"/>
    </row>
    <row r="51" spans="1:10" ht="105.75" customHeight="1">
      <c r="A51" s="75" t="s">
        <v>54</v>
      </c>
      <c r="B51" s="27">
        <v>31010200</v>
      </c>
      <c r="C51" s="24">
        <v>0</v>
      </c>
      <c r="D51" s="24">
        <v>0</v>
      </c>
      <c r="E51" s="25">
        <v>0</v>
      </c>
      <c r="F51" s="25"/>
      <c r="G51" s="25"/>
      <c r="H51" s="25">
        <v>50</v>
      </c>
      <c r="I51" s="18"/>
      <c r="J51" s="18"/>
    </row>
    <row r="52" spans="1:10" ht="12.75" customHeight="1" hidden="1">
      <c r="A52" s="22"/>
      <c r="B52" s="23"/>
      <c r="C52" s="24" t="e">
        <f>C9+C10+C11+C12+C17+C19+C26+#REF!+C32+#REF!+C44+C46+C47</f>
        <v>#REF!</v>
      </c>
      <c r="D52" s="24" t="e">
        <f>D9+D10+D11+D12+D17+D19+D26+#REF!+D32+#REF!+D44+D46+D47</f>
        <v>#REF!</v>
      </c>
      <c r="E52" s="24" t="e">
        <f>E9+E10+E11+E12+E17+E19+E26+#REF!+E32+#REF!+E44+E46+E47</f>
        <v>#REF!</v>
      </c>
      <c r="F52" s="24" t="e">
        <f>F9+F10+F11+F12+F17+F19+F26+#REF!+F32+#REF!+F44+F46+F47</f>
        <v>#REF!</v>
      </c>
      <c r="G52" s="24" t="e">
        <f>G9+G10+G11+G12+G17+G19+G26+#REF!+G32+#REF!+G44+G46+G47</f>
        <v>#REF!</v>
      </c>
      <c r="H52" s="24" t="e">
        <f>H9+H10+H11+H12+H17+H19+H26+#REF!+H32+#REF!+H44+H46+H47+H50+H51</f>
        <v>#REF!</v>
      </c>
      <c r="I52" s="19" t="e">
        <f>H52*100/D52</f>
        <v>#REF!</v>
      </c>
      <c r="J52" s="18" t="e">
        <f>H52*100/E52</f>
        <v>#REF!</v>
      </c>
    </row>
    <row r="53" spans="1:10" ht="11.25" customHeight="1" hidden="1">
      <c r="A53" s="22" t="s">
        <v>10</v>
      </c>
      <c r="B53" s="23">
        <v>41032303</v>
      </c>
      <c r="C53" s="24"/>
      <c r="D53" s="25"/>
      <c r="E53" s="25"/>
      <c r="F53" s="25"/>
      <c r="G53" s="25"/>
      <c r="H53" s="25"/>
      <c r="I53" s="19" t="e">
        <f>H53*100/D53</f>
        <v>#DIV/0!</v>
      </c>
      <c r="J53" s="19" t="e">
        <f>H53*100/E53</f>
        <v>#DIV/0!</v>
      </c>
    </row>
    <row r="54" spans="1:10" ht="12.75">
      <c r="A54" s="26"/>
      <c r="B54" s="23" t="s">
        <v>13</v>
      </c>
      <c r="C54" s="24">
        <f>C9+C10+C11+C12+C17+C19+C26+C35+C44+C45+C46+C47+C50+C41+C32</f>
        <v>6531439</v>
      </c>
      <c r="D54" s="24">
        <f>D9+D10+D11+D12+D17+D19+D26+D35+D44+D45+D46+D47+D50+D41+D32</f>
        <v>6531439</v>
      </c>
      <c r="E54" s="24">
        <f>E9+E10+E11+E12+E17+E19+E26+E35+E44+E45+E46+E47+E50+E41+E32</f>
        <v>363032</v>
      </c>
      <c r="F54" s="24">
        <f>F9+F10+F11+F12+F17+F19+F26+F35+F44+F45+F46+F47+F50+F41+F32</f>
        <v>160321</v>
      </c>
      <c r="G54" s="24">
        <f>G9+G10+G11+G12+G17+G19+G26+G35+G44+G45+G46+G47+G50+G41+G32</f>
        <v>60221</v>
      </c>
      <c r="H54" s="24">
        <f>H9+H10+H11+H12+H17+H19+H26+H35+H44+H45+H46+H47+H50+H41+H32+H31</f>
        <v>447680.66000000003</v>
      </c>
      <c r="I54" s="18">
        <f>H54*100/D54</f>
        <v>6.854242380584125</v>
      </c>
      <c r="J54" s="18">
        <f>H54*100/E54</f>
        <v>123.31713457766809</v>
      </c>
    </row>
    <row r="55" spans="1:10" ht="12.75">
      <c r="A55" s="53"/>
      <c r="B55" s="51"/>
      <c r="C55" s="52"/>
      <c r="D55" s="52"/>
      <c r="E55" s="52"/>
      <c r="F55" s="52"/>
      <c r="G55" s="52"/>
      <c r="H55" s="52"/>
      <c r="I55" s="65"/>
      <c r="J55" s="65"/>
    </row>
    <row r="56" spans="1:10" ht="12.75">
      <c r="A56" s="53"/>
      <c r="B56" s="51"/>
      <c r="C56" s="52"/>
      <c r="D56" s="52"/>
      <c r="E56" s="52"/>
      <c r="F56" s="52"/>
      <c r="G56" s="52"/>
      <c r="H56" s="52"/>
      <c r="I56" s="65"/>
      <c r="J56" s="65"/>
    </row>
    <row r="57" spans="1:10" ht="12.75">
      <c r="A57" s="53"/>
      <c r="B57" s="51"/>
      <c r="C57" s="52"/>
      <c r="D57" s="52"/>
      <c r="E57" s="52"/>
      <c r="F57" s="52"/>
      <c r="G57" s="52"/>
      <c r="H57" s="52"/>
      <c r="I57" s="65"/>
      <c r="J57" s="65"/>
    </row>
    <row r="58" spans="1:10" ht="12.75">
      <c r="A58" s="33"/>
      <c r="B58" s="34"/>
      <c r="C58" s="35"/>
      <c r="D58" s="34"/>
      <c r="E58" s="34"/>
      <c r="F58" s="34">
        <f>SUM(G58+E58)</f>
        <v>0</v>
      </c>
      <c r="G58" s="34"/>
      <c r="H58" s="36"/>
      <c r="I58" s="21"/>
      <c r="J58" s="20"/>
    </row>
    <row r="59" spans="1:10" ht="12.75">
      <c r="A59" s="46"/>
      <c r="B59" s="47"/>
      <c r="C59" s="66"/>
      <c r="D59" s="66"/>
      <c r="E59" s="66"/>
      <c r="F59" s="66"/>
      <c r="G59" s="66"/>
      <c r="H59" s="67"/>
      <c r="I59" s="68"/>
      <c r="J59" s="50"/>
    </row>
    <row r="60" spans="1:10" ht="15">
      <c r="A60" s="46"/>
      <c r="B60" s="47"/>
      <c r="C60" s="69" t="s">
        <v>15</v>
      </c>
      <c r="D60" s="70"/>
      <c r="E60" s="71"/>
      <c r="F60" s="71"/>
      <c r="G60" s="71"/>
      <c r="H60" s="72" t="s">
        <v>37</v>
      </c>
      <c r="I60" s="73"/>
      <c r="J60" s="10"/>
    </row>
    <row r="61" spans="3:10" ht="15">
      <c r="C61" s="69"/>
      <c r="D61" s="70"/>
      <c r="E61" s="71"/>
      <c r="F61" s="71"/>
      <c r="G61" s="71"/>
      <c r="H61" s="72"/>
      <c r="I61" s="73"/>
      <c r="J61" s="10"/>
    </row>
    <row r="62" spans="3:10" ht="15">
      <c r="C62" s="69" t="s">
        <v>16</v>
      </c>
      <c r="D62" s="70"/>
      <c r="E62" s="71"/>
      <c r="F62" s="71"/>
      <c r="G62" s="71"/>
      <c r="H62" s="72" t="s">
        <v>38</v>
      </c>
      <c r="I62" s="73"/>
      <c r="J62" s="10"/>
    </row>
    <row r="63" spans="3:10" ht="12.75">
      <c r="C63" s="1"/>
      <c r="D63" s="4"/>
      <c r="E63" s="4"/>
      <c r="F63" s="4"/>
      <c r="G63" s="4"/>
      <c r="H63" s="4"/>
      <c r="I63" s="73"/>
      <c r="J63" s="10"/>
    </row>
    <row r="64" spans="9:10" ht="12.75">
      <c r="I64" s="10"/>
      <c r="J64" s="10"/>
    </row>
  </sheetData>
  <mergeCells count="11">
    <mergeCell ref="A8:J8"/>
    <mergeCell ref="E5:E7"/>
    <mergeCell ref="H5:H7"/>
    <mergeCell ref="I5:I7"/>
    <mergeCell ref="J5:J7"/>
    <mergeCell ref="B5:B7"/>
    <mergeCell ref="C5:C7"/>
    <mergeCell ref="B2:H2"/>
    <mergeCell ref="B3:J3"/>
    <mergeCell ref="D5:D7"/>
    <mergeCell ref="A5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3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H24" sqref="H24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102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4.2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105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26246.93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15096.85</v>
      </c>
      <c r="I11" s="19"/>
      <c r="J11" s="19"/>
    </row>
    <row r="12" spans="1:10" ht="51">
      <c r="A12" s="119" t="s">
        <v>44</v>
      </c>
      <c r="B12" s="39">
        <v>12020200</v>
      </c>
      <c r="C12" s="81"/>
      <c r="D12" s="81"/>
      <c r="E12" s="40"/>
      <c r="F12" s="37"/>
      <c r="G12" s="39"/>
      <c r="H12" s="41">
        <v>11150.08</v>
      </c>
      <c r="I12" s="19"/>
      <c r="J12" s="19"/>
    </row>
    <row r="13" spans="1:10" ht="38.25">
      <c r="A13" s="121" t="s">
        <v>94</v>
      </c>
      <c r="B13" s="37">
        <v>12030100</v>
      </c>
      <c r="C13" s="81"/>
      <c r="D13" s="81"/>
      <c r="E13" s="40"/>
      <c r="F13" s="37"/>
      <c r="G13" s="39"/>
      <c r="H13" s="42">
        <v>328.79</v>
      </c>
      <c r="I13" s="19"/>
      <c r="J13" s="19"/>
    </row>
    <row r="14" spans="1:10" ht="41.25" customHeight="1">
      <c r="A14" s="121" t="s">
        <v>74</v>
      </c>
      <c r="B14" s="37">
        <v>12030200</v>
      </c>
      <c r="C14" s="80">
        <v>53889</v>
      </c>
      <c r="D14" s="80">
        <v>53889</v>
      </c>
      <c r="E14" s="38">
        <v>53889</v>
      </c>
      <c r="F14" s="37"/>
      <c r="G14" s="39"/>
      <c r="H14" s="42">
        <v>8541.68</v>
      </c>
      <c r="I14" s="19">
        <f>H14*100/D14</f>
        <v>15.850507524726753</v>
      </c>
      <c r="J14" s="19">
        <f>H14*100/E14</f>
        <v>15.850507524726753</v>
      </c>
    </row>
    <row r="15" spans="1:10" ht="80.25" customHeight="1">
      <c r="A15" s="85" t="s">
        <v>93</v>
      </c>
      <c r="B15" s="37">
        <v>18041500</v>
      </c>
      <c r="C15" s="80"/>
      <c r="D15" s="80"/>
      <c r="E15" s="38"/>
      <c r="F15" s="37"/>
      <c r="G15" s="39"/>
      <c r="H15" s="42">
        <v>2140.09</v>
      </c>
      <c r="I15" s="19"/>
      <c r="J15" s="19"/>
    </row>
    <row r="16" spans="1:10" ht="12.75">
      <c r="A16" s="120" t="s">
        <v>47</v>
      </c>
      <c r="B16" s="37">
        <v>18050000</v>
      </c>
      <c r="C16" s="80">
        <f>SUM(C19:C20)</f>
        <v>700000</v>
      </c>
      <c r="D16" s="80">
        <f>SUM(D19:D20)</f>
        <v>700000</v>
      </c>
      <c r="E16" s="38"/>
      <c r="F16" s="37"/>
      <c r="G16" s="37"/>
      <c r="H16" s="42">
        <f>SUM(H17:H20)</f>
        <v>242110</v>
      </c>
      <c r="I16" s="19">
        <f>H16*100/D16</f>
        <v>34.58714285714286</v>
      </c>
      <c r="J16" s="19"/>
    </row>
    <row r="17" spans="1:10" ht="30.75" customHeight="1">
      <c r="A17" s="90" t="s">
        <v>91</v>
      </c>
      <c r="B17" s="43">
        <v>18050100</v>
      </c>
      <c r="C17" s="80"/>
      <c r="D17" s="80"/>
      <c r="E17" s="38"/>
      <c r="F17" s="37"/>
      <c r="G17" s="37"/>
      <c r="H17" s="93">
        <v>9530.82</v>
      </c>
      <c r="I17" s="19"/>
      <c r="J17" s="19"/>
    </row>
    <row r="18" spans="1:10" ht="25.5">
      <c r="A18" s="90" t="s">
        <v>92</v>
      </c>
      <c r="B18" s="43">
        <v>18050200</v>
      </c>
      <c r="C18" s="80"/>
      <c r="D18" s="80"/>
      <c r="E18" s="38"/>
      <c r="F18" s="37"/>
      <c r="G18" s="37"/>
      <c r="H18" s="93">
        <v>45621.88</v>
      </c>
      <c r="I18" s="19"/>
      <c r="J18" s="19"/>
    </row>
    <row r="19" spans="1:10" ht="17.25" customHeight="1">
      <c r="A19" s="89" t="s">
        <v>48</v>
      </c>
      <c r="B19" s="39">
        <v>18050300</v>
      </c>
      <c r="C19" s="81">
        <v>247000</v>
      </c>
      <c r="D19" s="81">
        <v>247000</v>
      </c>
      <c r="E19" s="40"/>
      <c r="F19" s="37"/>
      <c r="G19" s="39"/>
      <c r="H19" s="41">
        <v>50419.49</v>
      </c>
      <c r="I19" s="19">
        <f>H19*100/D19</f>
        <v>20.41274898785425</v>
      </c>
      <c r="J19" s="19"/>
    </row>
    <row r="20" spans="1:10" ht="12.75">
      <c r="A20" s="90" t="s">
        <v>49</v>
      </c>
      <c r="B20" s="39">
        <v>18050400</v>
      </c>
      <c r="C20" s="81">
        <v>453000</v>
      </c>
      <c r="D20" s="81">
        <v>453000</v>
      </c>
      <c r="E20" s="40"/>
      <c r="F20" s="37"/>
      <c r="G20" s="39"/>
      <c r="H20" s="41">
        <v>136537.81</v>
      </c>
      <c r="I20" s="19">
        <f>H20*100/D20</f>
        <v>30.140796909492273</v>
      </c>
      <c r="J20" s="19"/>
    </row>
    <row r="21" spans="1:10" ht="78" customHeight="1">
      <c r="A21" s="91" t="s">
        <v>78</v>
      </c>
      <c r="B21" s="37">
        <v>24062100</v>
      </c>
      <c r="C21" s="80">
        <v>0</v>
      </c>
      <c r="D21" s="80">
        <v>0</v>
      </c>
      <c r="E21" s="40">
        <v>0</v>
      </c>
      <c r="F21" s="37"/>
      <c r="G21" s="39"/>
      <c r="H21" s="58">
        <v>67.07</v>
      </c>
      <c r="I21" s="19"/>
      <c r="J21" s="19"/>
    </row>
    <row r="22" spans="1:10" ht="25.5">
      <c r="A22" s="22" t="s">
        <v>34</v>
      </c>
      <c r="B22" s="37">
        <v>25010000</v>
      </c>
      <c r="C22" s="82">
        <f>SUM(C23:C24)</f>
        <v>380800</v>
      </c>
      <c r="D22" s="82">
        <f>SUM(D23:D24)</f>
        <v>380800</v>
      </c>
      <c r="E22" s="37">
        <f>SUM(E23:E24)</f>
        <v>0</v>
      </c>
      <c r="F22" s="37">
        <f>SUM(G22+E22)</f>
        <v>0</v>
      </c>
      <c r="G22" s="37">
        <f>SUM(G23:G24)</f>
        <v>0</v>
      </c>
      <c r="H22" s="42">
        <f>SUM(H23:H24)</f>
        <v>130225.95</v>
      </c>
      <c r="I22" s="19">
        <f aca="true" t="shared" si="1" ref="I22:I27">H22*100/D22</f>
        <v>34.19799107142857</v>
      </c>
      <c r="J22" s="19"/>
    </row>
    <row r="23" spans="1:10" ht="39" customHeight="1">
      <c r="A23" s="87" t="s">
        <v>75</v>
      </c>
      <c r="B23" s="43">
        <v>25010100</v>
      </c>
      <c r="C23" s="83">
        <v>360000</v>
      </c>
      <c r="D23" s="83">
        <v>360000</v>
      </c>
      <c r="E23" s="39"/>
      <c r="F23" s="37"/>
      <c r="G23" s="39"/>
      <c r="H23" s="41">
        <v>126657.56</v>
      </c>
      <c r="I23" s="19">
        <f t="shared" si="1"/>
        <v>35.182655555555556</v>
      </c>
      <c r="J23" s="19"/>
    </row>
    <row r="24" spans="1:10" ht="25.5" customHeight="1">
      <c r="A24" s="87" t="s">
        <v>76</v>
      </c>
      <c r="B24" s="43">
        <v>25010300</v>
      </c>
      <c r="C24" s="83">
        <v>20800</v>
      </c>
      <c r="D24" s="83">
        <v>20800</v>
      </c>
      <c r="E24" s="39"/>
      <c r="F24" s="37"/>
      <c r="G24" s="39"/>
      <c r="H24" s="41">
        <v>3568.39</v>
      </c>
      <c r="I24" s="19">
        <f t="shared" si="1"/>
        <v>17.155721153846155</v>
      </c>
      <c r="J24" s="19"/>
    </row>
    <row r="25" spans="1:10" ht="25.5" customHeight="1">
      <c r="A25" s="22" t="s">
        <v>6</v>
      </c>
      <c r="B25" s="37">
        <v>25020200</v>
      </c>
      <c r="C25" s="84"/>
      <c r="D25" s="42">
        <v>11837.97</v>
      </c>
      <c r="E25" s="39"/>
      <c r="F25" s="37"/>
      <c r="G25" s="39"/>
      <c r="H25" s="42">
        <v>11837.97</v>
      </c>
      <c r="I25" s="19">
        <f t="shared" si="1"/>
        <v>100</v>
      </c>
      <c r="J25" s="19"/>
    </row>
    <row r="26" spans="1:10" ht="156.75" customHeight="1">
      <c r="A26" s="92" t="s">
        <v>46</v>
      </c>
      <c r="B26" s="37">
        <v>33010101</v>
      </c>
      <c r="C26" s="82">
        <v>347014</v>
      </c>
      <c r="D26" s="82">
        <v>347814</v>
      </c>
      <c r="E26" s="37">
        <v>17814</v>
      </c>
      <c r="F26" s="37"/>
      <c r="G26" s="37"/>
      <c r="H26" s="42">
        <v>61870.44</v>
      </c>
      <c r="I26" s="19">
        <f t="shared" si="1"/>
        <v>17.788369645845194</v>
      </c>
      <c r="J26" s="19">
        <f>H26*100/E26</f>
        <v>347.31357359380263</v>
      </c>
    </row>
    <row r="27" spans="1:10" ht="66" customHeight="1">
      <c r="A27" s="85" t="s">
        <v>77</v>
      </c>
      <c r="B27" s="37">
        <v>19010100</v>
      </c>
      <c r="C27" s="80">
        <v>24000</v>
      </c>
      <c r="D27" s="80">
        <v>24000</v>
      </c>
      <c r="E27" s="38">
        <v>12000</v>
      </c>
      <c r="F27" s="38"/>
      <c r="G27" s="38"/>
      <c r="H27" s="45">
        <v>1274.61</v>
      </c>
      <c r="I27" s="19">
        <f t="shared" si="1"/>
        <v>5.310874999999999</v>
      </c>
      <c r="J27" s="19">
        <f>H27*100/E27</f>
        <v>10.621749999999999</v>
      </c>
    </row>
    <row r="28" spans="1:10" ht="67.5" customHeight="1">
      <c r="A28" s="122" t="s">
        <v>103</v>
      </c>
      <c r="B28" s="37">
        <v>19010300</v>
      </c>
      <c r="C28" s="80"/>
      <c r="D28" s="80"/>
      <c r="E28" s="38"/>
      <c r="F28" s="38"/>
      <c r="G28" s="38"/>
      <c r="H28" s="45">
        <v>10.5</v>
      </c>
      <c r="I28" s="19"/>
      <c r="J28" s="19"/>
    </row>
    <row r="29" spans="1:10" ht="66" customHeight="1">
      <c r="A29" s="87" t="s">
        <v>89</v>
      </c>
      <c r="B29" s="43">
        <v>19050200</v>
      </c>
      <c r="C29" s="80"/>
      <c r="D29" s="80"/>
      <c r="E29" s="38"/>
      <c r="F29" s="38"/>
      <c r="G29" s="38"/>
      <c r="H29" s="45">
        <v>6477.27</v>
      </c>
      <c r="I29" s="19"/>
      <c r="J29" s="19"/>
    </row>
    <row r="30" spans="1:10" ht="54.75" customHeight="1">
      <c r="A30" s="87" t="s">
        <v>90</v>
      </c>
      <c r="B30" s="43">
        <v>19050300</v>
      </c>
      <c r="C30" s="80"/>
      <c r="D30" s="80"/>
      <c r="E30" s="38"/>
      <c r="F30" s="38"/>
      <c r="G30" s="38"/>
      <c r="H30" s="45">
        <v>343.25</v>
      </c>
      <c r="I30" s="19"/>
      <c r="J30" s="19"/>
    </row>
    <row r="31" spans="1:10" ht="12.75">
      <c r="A31" s="44"/>
      <c r="B31" s="23" t="s">
        <v>13</v>
      </c>
      <c r="C31" s="80">
        <f>C14+C16+C22+C26+C27</f>
        <v>1505703</v>
      </c>
      <c r="D31" s="45">
        <f>D14+D16+D22+D25+D26+D27</f>
        <v>1518340.97</v>
      </c>
      <c r="E31" s="80">
        <f>E10+E16+E22+E26+E27+E14</f>
        <v>83703</v>
      </c>
      <c r="F31" s="45">
        <f>F10+F16+F22+F26+F27</f>
        <v>0</v>
      </c>
      <c r="G31" s="45">
        <f>G10+G16+G22+G26+G27</f>
        <v>0</v>
      </c>
      <c r="H31" s="45">
        <f>H30+H29+H26+H25+H22+H21+H16+H15+H14+H13+H10+H27+H28</f>
        <v>491474.55</v>
      </c>
      <c r="I31" s="19">
        <f>H31*100/D31</f>
        <v>32.3691818709206</v>
      </c>
      <c r="J31" s="19">
        <f>H31*100/E31</f>
        <v>587.1647969606825</v>
      </c>
    </row>
    <row r="32" spans="1:10" ht="12.75">
      <c r="A32" s="46"/>
      <c r="B32" s="47"/>
      <c r="C32" s="48"/>
      <c r="D32" s="48"/>
      <c r="E32" s="48"/>
      <c r="F32" s="48"/>
      <c r="G32" s="48"/>
      <c r="H32" s="49"/>
      <c r="I32" s="50"/>
      <c r="J32" s="50"/>
    </row>
    <row r="33" spans="3:10" ht="12.75">
      <c r="C33" s="66"/>
      <c r="D33" s="66"/>
      <c r="E33" s="66"/>
      <c r="F33" s="66"/>
      <c r="G33" s="66"/>
      <c r="H33" s="67"/>
      <c r="I33" s="68"/>
      <c r="J33" s="10"/>
    </row>
    <row r="34" spans="3:10" ht="15">
      <c r="C34" s="69" t="s">
        <v>15</v>
      </c>
      <c r="D34" s="70"/>
      <c r="E34" s="71"/>
      <c r="F34" s="71"/>
      <c r="G34" s="71"/>
      <c r="H34" s="72" t="s">
        <v>37</v>
      </c>
      <c r="I34" s="73"/>
      <c r="J34" s="10"/>
    </row>
    <row r="35" spans="3:10" ht="15">
      <c r="C35" s="69"/>
      <c r="D35" s="70"/>
      <c r="E35" s="71"/>
      <c r="F35" s="71"/>
      <c r="G35" s="71"/>
      <c r="H35" s="72"/>
      <c r="I35" s="73"/>
      <c r="J35" s="10"/>
    </row>
    <row r="36" spans="3:10" ht="15">
      <c r="C36" s="69" t="s">
        <v>87</v>
      </c>
      <c r="D36" s="70"/>
      <c r="E36" s="71"/>
      <c r="F36" s="71"/>
      <c r="G36" s="71"/>
      <c r="H36" s="72" t="s">
        <v>38</v>
      </c>
      <c r="I36" s="73"/>
      <c r="J36" s="10"/>
    </row>
    <row r="37" spans="9:10" ht="12.75">
      <c r="I37" s="10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</sheetData>
  <mergeCells count="11">
    <mergeCell ref="B2:H2"/>
    <mergeCell ref="B3:J3"/>
    <mergeCell ref="D5:D7"/>
    <mergeCell ref="A9:J9"/>
    <mergeCell ref="A5:A7"/>
    <mergeCell ref="E5:E7"/>
    <mergeCell ref="H5:H7"/>
    <mergeCell ref="I5:I7"/>
    <mergeCell ref="J5:J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E9" sqref="E9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23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114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27.75" customHeight="1">
      <c r="A9" s="22" t="s">
        <v>18</v>
      </c>
      <c r="B9" s="23">
        <v>11010000</v>
      </c>
      <c r="C9" s="24">
        <v>4259139</v>
      </c>
      <c r="D9" s="126">
        <v>4259139</v>
      </c>
      <c r="E9" s="126">
        <v>1538794</v>
      </c>
      <c r="F9" s="126">
        <v>1481073.07</v>
      </c>
      <c r="G9" s="25"/>
      <c r="H9" s="126">
        <v>1481073.07</v>
      </c>
      <c r="I9" s="18">
        <f aca="true" t="shared" si="0" ref="I9:I16">H9*100/D9</f>
        <v>34.77400174072741</v>
      </c>
      <c r="J9" s="18">
        <f aca="true" t="shared" si="1" ref="J9:J16">H9*100/E9</f>
        <v>96.24895015187218</v>
      </c>
    </row>
    <row r="10" spans="1:10" ht="12" customHeight="1">
      <c r="A10" s="22" t="s">
        <v>19</v>
      </c>
      <c r="B10" s="23">
        <v>11020200</v>
      </c>
      <c r="C10" s="25">
        <v>9000</v>
      </c>
      <c r="D10" s="126">
        <v>9000</v>
      </c>
      <c r="E10" s="126">
        <v>4685</v>
      </c>
      <c r="F10" s="126">
        <v>1464</v>
      </c>
      <c r="G10" s="25"/>
      <c r="H10" s="126">
        <v>1464</v>
      </c>
      <c r="I10" s="18">
        <f t="shared" si="0"/>
        <v>16.266666666666666</v>
      </c>
      <c r="J10" s="18">
        <f t="shared" si="1"/>
        <v>31.248665955176094</v>
      </c>
    </row>
    <row r="11" spans="1:10" ht="67.5" customHeight="1">
      <c r="A11" s="22" t="s">
        <v>20</v>
      </c>
      <c r="B11" s="23">
        <v>13010200</v>
      </c>
      <c r="C11" s="24">
        <v>100000</v>
      </c>
      <c r="D11" s="126">
        <v>100000</v>
      </c>
      <c r="E11" s="126">
        <v>68142</v>
      </c>
      <c r="F11" s="126">
        <v>129837.7</v>
      </c>
      <c r="G11" s="25"/>
      <c r="H11" s="126">
        <v>129837.7</v>
      </c>
      <c r="I11" s="18">
        <f t="shared" si="0"/>
        <v>129.8377</v>
      </c>
      <c r="J11" s="18">
        <f t="shared" si="1"/>
        <v>190.5399019694168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1802500</v>
      </c>
      <c r="E12" s="25">
        <f t="shared" si="2"/>
        <v>670600</v>
      </c>
      <c r="F12" s="25">
        <f t="shared" si="2"/>
        <v>698936.99</v>
      </c>
      <c r="G12" s="25">
        <f t="shared" si="2"/>
        <v>46263</v>
      </c>
      <c r="H12" s="25">
        <f t="shared" si="2"/>
        <v>698936.99</v>
      </c>
      <c r="I12" s="18">
        <f t="shared" si="0"/>
        <v>38.77597725381415</v>
      </c>
      <c r="J12" s="18">
        <f t="shared" si="1"/>
        <v>104.22561735759022</v>
      </c>
    </row>
    <row r="13" spans="1:10" ht="25.5">
      <c r="A13" s="13" t="s">
        <v>21</v>
      </c>
      <c r="B13" s="14">
        <v>13050100</v>
      </c>
      <c r="C13" s="17">
        <v>200000</v>
      </c>
      <c r="D13" s="126">
        <v>200000</v>
      </c>
      <c r="E13" s="126">
        <v>80000</v>
      </c>
      <c r="F13" s="126">
        <v>96698.14</v>
      </c>
      <c r="G13" s="16">
        <v>10758</v>
      </c>
      <c r="H13" s="126">
        <v>96698.14</v>
      </c>
      <c r="I13" s="104">
        <f t="shared" si="0"/>
        <v>48.34907</v>
      </c>
      <c r="J13" s="104">
        <f t="shared" si="1"/>
        <v>120.872675</v>
      </c>
    </row>
    <row r="14" spans="1:10" ht="25.5">
      <c r="A14" s="13" t="s">
        <v>22</v>
      </c>
      <c r="B14" s="14">
        <v>13050200</v>
      </c>
      <c r="C14" s="16">
        <v>1102500</v>
      </c>
      <c r="D14" s="126">
        <v>1102500</v>
      </c>
      <c r="E14" s="126">
        <v>430600</v>
      </c>
      <c r="F14" s="126">
        <v>409465.69</v>
      </c>
      <c r="G14" s="16">
        <v>19255</v>
      </c>
      <c r="H14" s="126">
        <v>409465.69</v>
      </c>
      <c r="I14" s="104">
        <f t="shared" si="0"/>
        <v>37.139745124716555</v>
      </c>
      <c r="J14" s="104">
        <f t="shared" si="1"/>
        <v>95.09189270784951</v>
      </c>
    </row>
    <row r="15" spans="1:10" ht="25.5">
      <c r="A15" s="13" t="s">
        <v>23</v>
      </c>
      <c r="B15" s="14">
        <v>13050300</v>
      </c>
      <c r="C15" s="17">
        <v>50000</v>
      </c>
      <c r="D15" s="126">
        <v>50000</v>
      </c>
      <c r="E15" s="126">
        <v>20000</v>
      </c>
      <c r="F15" s="126">
        <v>11698.64</v>
      </c>
      <c r="G15" s="16">
        <v>2750</v>
      </c>
      <c r="H15" s="126">
        <v>11698.64</v>
      </c>
      <c r="I15" s="104">
        <f t="shared" si="0"/>
        <v>23.39728</v>
      </c>
      <c r="J15" s="104">
        <f t="shared" si="1"/>
        <v>58.4932</v>
      </c>
    </row>
    <row r="16" spans="1:10" ht="12.75">
      <c r="A16" s="13" t="s">
        <v>24</v>
      </c>
      <c r="B16" s="14">
        <v>13050500</v>
      </c>
      <c r="C16" s="17">
        <v>450000</v>
      </c>
      <c r="D16" s="126">
        <v>450000</v>
      </c>
      <c r="E16" s="126">
        <v>140000</v>
      </c>
      <c r="F16" s="126">
        <v>181074.52</v>
      </c>
      <c r="G16" s="16">
        <v>13500</v>
      </c>
      <c r="H16" s="126">
        <v>181074.52</v>
      </c>
      <c r="I16" s="104">
        <f t="shared" si="0"/>
        <v>40.23878222222222</v>
      </c>
      <c r="J16" s="104">
        <f t="shared" si="1"/>
        <v>129.33894285714285</v>
      </c>
    </row>
    <row r="17" spans="1:10" ht="25.5">
      <c r="A17" s="94" t="s">
        <v>80</v>
      </c>
      <c r="B17" s="23">
        <v>16010000</v>
      </c>
      <c r="C17" s="24">
        <f>SUM(C18:C21)</f>
        <v>0</v>
      </c>
      <c r="D17" s="24">
        <f>SUM(D18:D21)</f>
        <v>0</v>
      </c>
      <c r="E17" s="24">
        <f>SUM(E18:E21)</f>
        <v>0</v>
      </c>
      <c r="F17" s="25">
        <f>SUM(G17+E17)</f>
        <v>0</v>
      </c>
      <c r="G17" s="24">
        <f>SUM(G18:G21)</f>
        <v>0</v>
      </c>
      <c r="H17" s="24">
        <f>SUM(H18:H23)</f>
        <v>31556.41</v>
      </c>
      <c r="I17" s="18"/>
      <c r="J17" s="18"/>
    </row>
    <row r="18" spans="1:10" ht="12.75">
      <c r="A18" s="95" t="s">
        <v>64</v>
      </c>
      <c r="B18" s="27">
        <v>16010100</v>
      </c>
      <c r="C18" s="31"/>
      <c r="D18" s="31"/>
      <c r="E18" s="29"/>
      <c r="F18" s="25"/>
      <c r="G18" s="29"/>
      <c r="H18" s="126">
        <v>248.46</v>
      </c>
      <c r="I18" s="18"/>
      <c r="J18" s="18"/>
    </row>
    <row r="19" spans="1:10" ht="12.75">
      <c r="A19" s="95" t="s">
        <v>65</v>
      </c>
      <c r="B19" s="43">
        <v>16010200</v>
      </c>
      <c r="C19" s="31"/>
      <c r="D19" s="31"/>
      <c r="E19" s="29"/>
      <c r="F19" s="25"/>
      <c r="G19" s="29"/>
      <c r="H19" s="126">
        <v>8296.69</v>
      </c>
      <c r="I19" s="18"/>
      <c r="J19" s="18"/>
    </row>
    <row r="20" spans="1:10" ht="25.5">
      <c r="A20" s="95" t="s">
        <v>66</v>
      </c>
      <c r="B20" s="43">
        <v>16010400</v>
      </c>
      <c r="C20" s="31"/>
      <c r="D20" s="31" t="s">
        <v>113</v>
      </c>
      <c r="E20" s="29"/>
      <c r="F20" s="25"/>
      <c r="G20" s="29"/>
      <c r="H20" s="126">
        <v>54.74</v>
      </c>
      <c r="I20" s="18"/>
      <c r="J20" s="18"/>
    </row>
    <row r="21" spans="1:10" ht="12.75">
      <c r="A21" s="95" t="s">
        <v>67</v>
      </c>
      <c r="B21" s="43">
        <v>16010500</v>
      </c>
      <c r="C21" s="31"/>
      <c r="D21" s="31"/>
      <c r="E21" s="29"/>
      <c r="F21" s="25"/>
      <c r="G21" s="29"/>
      <c r="H21" s="126">
        <v>22722.52</v>
      </c>
      <c r="I21" s="18"/>
      <c r="J21" s="18"/>
    </row>
    <row r="22" spans="1:10" ht="38.25">
      <c r="A22" s="96" t="s">
        <v>81</v>
      </c>
      <c r="B22" s="43">
        <v>16011500</v>
      </c>
      <c r="C22" s="31"/>
      <c r="D22" s="31"/>
      <c r="E22" s="29"/>
      <c r="F22" s="25"/>
      <c r="G22" s="29"/>
      <c r="H22" s="126">
        <v>170</v>
      </c>
      <c r="I22" s="18"/>
      <c r="J22" s="18"/>
    </row>
    <row r="23" spans="1:10" ht="12.75">
      <c r="A23" s="26" t="s">
        <v>3</v>
      </c>
      <c r="B23" s="43">
        <v>16012100</v>
      </c>
      <c r="C23" s="31"/>
      <c r="D23" s="31"/>
      <c r="E23" s="29"/>
      <c r="F23" s="25"/>
      <c r="G23" s="29"/>
      <c r="H23" s="126">
        <v>64</v>
      </c>
      <c r="I23" s="18"/>
      <c r="J23" s="18"/>
    </row>
    <row r="24" spans="1:10" ht="13.5" customHeight="1">
      <c r="A24" s="22" t="s">
        <v>39</v>
      </c>
      <c r="B24" s="23">
        <v>18000000</v>
      </c>
      <c r="C24" s="24">
        <f>C26+C27</f>
        <v>115800</v>
      </c>
      <c r="D24" s="24">
        <f>D26+D27</f>
        <v>115800</v>
      </c>
      <c r="E24" s="24">
        <f>E26+E27</f>
        <v>44500</v>
      </c>
      <c r="F24" s="24">
        <f>SUM(F25:F39)</f>
        <v>0</v>
      </c>
      <c r="G24" s="24">
        <f>SUM(G25:G39)</f>
        <v>0</v>
      </c>
      <c r="H24" s="24">
        <f>H25+H27</f>
        <v>63206.33000000001</v>
      </c>
      <c r="I24" s="18">
        <f aca="true" t="shared" si="3" ref="I24:I29">H24*100/D24</f>
        <v>54.58232297063904</v>
      </c>
      <c r="J24" s="18">
        <f>H24*100/E24</f>
        <v>142.0366966292135</v>
      </c>
    </row>
    <row r="25" spans="1:10" ht="36" customHeight="1">
      <c r="A25" s="97" t="s">
        <v>61</v>
      </c>
      <c r="B25" s="27">
        <v>18020000</v>
      </c>
      <c r="C25" s="31">
        <v>10000</v>
      </c>
      <c r="D25" s="31">
        <v>10000</v>
      </c>
      <c r="E25" s="29">
        <f>E26</f>
        <v>2500</v>
      </c>
      <c r="F25" s="25"/>
      <c r="G25" s="29"/>
      <c r="H25" s="29"/>
      <c r="I25" s="104">
        <f t="shared" si="3"/>
        <v>0</v>
      </c>
      <c r="J25" s="104"/>
    </row>
    <row r="26" spans="1:10" ht="47.25" customHeight="1">
      <c r="A26" s="97" t="s">
        <v>62</v>
      </c>
      <c r="B26" s="27">
        <v>18020200</v>
      </c>
      <c r="C26" s="31">
        <v>10000</v>
      </c>
      <c r="D26" s="31">
        <v>10000</v>
      </c>
      <c r="E26" s="29">
        <v>2500</v>
      </c>
      <c r="F26" s="25"/>
      <c r="G26" s="29"/>
      <c r="H26" s="29"/>
      <c r="I26" s="104">
        <f t="shared" si="3"/>
        <v>0</v>
      </c>
      <c r="J26" s="104"/>
    </row>
    <row r="27" spans="1:10" ht="27.75" customHeight="1">
      <c r="A27" s="98" t="s">
        <v>63</v>
      </c>
      <c r="B27" s="27">
        <v>18040000</v>
      </c>
      <c r="C27" s="31">
        <v>105800</v>
      </c>
      <c r="D27" s="31">
        <v>105800</v>
      </c>
      <c r="E27" s="29">
        <f>E28+E29</f>
        <v>42000</v>
      </c>
      <c r="F27" s="25"/>
      <c r="G27" s="29"/>
      <c r="H27" s="29">
        <f>SUM(H28:H36)</f>
        <v>63206.33000000001</v>
      </c>
      <c r="I27" s="104">
        <f t="shared" si="3"/>
        <v>59.74133270321362</v>
      </c>
      <c r="J27" s="104">
        <f>H27*100/E27</f>
        <v>150.49126190476193</v>
      </c>
    </row>
    <row r="28" spans="1:10" ht="45" customHeight="1">
      <c r="A28" s="99" t="s">
        <v>40</v>
      </c>
      <c r="B28" s="27">
        <v>18040100</v>
      </c>
      <c r="C28" s="31">
        <v>80800</v>
      </c>
      <c r="D28" s="31">
        <v>80800</v>
      </c>
      <c r="E28" s="29">
        <v>32000</v>
      </c>
      <c r="F28" s="25"/>
      <c r="G28" s="29"/>
      <c r="H28" s="29">
        <v>41921.3</v>
      </c>
      <c r="I28" s="104">
        <f t="shared" si="3"/>
        <v>51.88279702970298</v>
      </c>
      <c r="J28" s="104">
        <f>H28*100/E28</f>
        <v>131.0040625</v>
      </c>
    </row>
    <row r="29" spans="1:10" ht="40.5" customHeight="1">
      <c r="A29" s="99" t="s">
        <v>41</v>
      </c>
      <c r="B29" s="27">
        <v>18040200</v>
      </c>
      <c r="C29" s="31">
        <v>25000</v>
      </c>
      <c r="D29" s="31">
        <v>25000</v>
      </c>
      <c r="E29" s="29">
        <v>10000</v>
      </c>
      <c r="F29" s="25"/>
      <c r="G29" s="29"/>
      <c r="H29" s="29">
        <v>14394.05</v>
      </c>
      <c r="I29" s="104">
        <f t="shared" si="3"/>
        <v>57.5762</v>
      </c>
      <c r="J29" s="104">
        <f>H29*100/E29</f>
        <v>143.9405</v>
      </c>
    </row>
    <row r="30" spans="1:10" ht="55.5" customHeight="1">
      <c r="A30" s="99" t="s">
        <v>82</v>
      </c>
      <c r="B30" s="27">
        <v>18040600</v>
      </c>
      <c r="C30" s="31"/>
      <c r="D30" s="31"/>
      <c r="E30" s="29"/>
      <c r="F30" s="25"/>
      <c r="G30" s="29"/>
      <c r="H30" s="29">
        <v>2954.01</v>
      </c>
      <c r="I30" s="18"/>
      <c r="J30" s="18"/>
    </row>
    <row r="31" spans="1:10" ht="43.5" customHeight="1">
      <c r="A31" s="99" t="s">
        <v>83</v>
      </c>
      <c r="B31" s="27">
        <v>18040700</v>
      </c>
      <c r="C31" s="31"/>
      <c r="D31" s="31"/>
      <c r="E31" s="29"/>
      <c r="F31" s="25"/>
      <c r="G31" s="29"/>
      <c r="H31" s="29">
        <v>2000</v>
      </c>
      <c r="I31" s="18"/>
      <c r="J31" s="18"/>
    </row>
    <row r="32" spans="1:10" ht="51.75" customHeight="1">
      <c r="A32" s="106" t="s">
        <v>84</v>
      </c>
      <c r="B32" s="107">
        <v>18040800</v>
      </c>
      <c r="C32" s="108"/>
      <c r="D32" s="108"/>
      <c r="E32" s="109"/>
      <c r="F32" s="110"/>
      <c r="G32" s="109"/>
      <c r="H32" s="109">
        <v>766</v>
      </c>
      <c r="I32" s="111"/>
      <c r="J32" s="111"/>
    </row>
    <row r="33" spans="1:10" ht="47.25" customHeight="1">
      <c r="A33" s="85" t="s">
        <v>98</v>
      </c>
      <c r="B33" s="27">
        <v>18040900</v>
      </c>
      <c r="C33" s="31"/>
      <c r="D33" s="31"/>
      <c r="E33" s="29"/>
      <c r="F33" s="25"/>
      <c r="G33" s="29"/>
      <c r="H33" s="29">
        <v>517</v>
      </c>
      <c r="I33" s="18"/>
      <c r="J33" s="18"/>
    </row>
    <row r="34" spans="1:10" ht="51.75" customHeight="1">
      <c r="A34" s="85" t="s">
        <v>99</v>
      </c>
      <c r="B34" s="27">
        <v>18041000</v>
      </c>
      <c r="C34" s="31"/>
      <c r="D34" s="31"/>
      <c r="E34" s="29"/>
      <c r="F34" s="25"/>
      <c r="G34" s="29"/>
      <c r="H34" s="29">
        <v>133</v>
      </c>
      <c r="I34" s="18"/>
      <c r="J34" s="18"/>
    </row>
    <row r="35" spans="1:10" ht="40.5" customHeight="1">
      <c r="A35" s="85" t="s">
        <v>85</v>
      </c>
      <c r="B35" s="112">
        <v>18041300</v>
      </c>
      <c r="C35" s="113"/>
      <c r="D35" s="113"/>
      <c r="E35" s="114"/>
      <c r="F35" s="115"/>
      <c r="G35" s="114"/>
      <c r="H35" s="114">
        <v>30</v>
      </c>
      <c r="I35" s="116"/>
      <c r="J35" s="116"/>
    </row>
    <row r="36" spans="1:10" ht="40.5" customHeight="1">
      <c r="A36" s="85" t="s">
        <v>100</v>
      </c>
      <c r="B36" s="112">
        <v>18041800</v>
      </c>
      <c r="C36" s="113"/>
      <c r="D36" s="113"/>
      <c r="E36" s="114"/>
      <c r="F36" s="115"/>
      <c r="G36" s="114"/>
      <c r="H36" s="114">
        <v>490.97</v>
      </c>
      <c r="I36" s="116"/>
      <c r="J36" s="116"/>
    </row>
    <row r="37" spans="1:10" ht="13.5" customHeight="1">
      <c r="A37" s="117" t="s">
        <v>42</v>
      </c>
      <c r="B37" s="23">
        <v>19000000</v>
      </c>
      <c r="C37" s="24">
        <v>12000</v>
      </c>
      <c r="D37" s="24">
        <v>12000</v>
      </c>
      <c r="E37" s="25">
        <f>E38</f>
        <v>2700</v>
      </c>
      <c r="F37" s="25"/>
      <c r="G37" s="29"/>
      <c r="H37" s="25">
        <f>H38</f>
        <v>4719.28</v>
      </c>
      <c r="I37" s="18">
        <f>H37*100/D37</f>
        <v>39.327333333333335</v>
      </c>
      <c r="J37" s="18">
        <f>H37*100/E37</f>
        <v>174.78814814814814</v>
      </c>
    </row>
    <row r="38" spans="1:10" ht="30" customHeight="1">
      <c r="A38" s="102" t="s">
        <v>60</v>
      </c>
      <c r="B38" s="27">
        <v>19040000</v>
      </c>
      <c r="C38" s="31">
        <v>12000</v>
      </c>
      <c r="D38" s="31">
        <v>12000</v>
      </c>
      <c r="E38" s="29">
        <f>E39</f>
        <v>2700</v>
      </c>
      <c r="F38" s="25"/>
      <c r="G38" s="29"/>
      <c r="H38" s="29">
        <f>H39</f>
        <v>4719.28</v>
      </c>
      <c r="I38" s="18">
        <f>H38*100/D38</f>
        <v>39.327333333333335</v>
      </c>
      <c r="J38" s="18">
        <f>H38*100/E38</f>
        <v>174.78814814814814</v>
      </c>
    </row>
    <row r="39" spans="1:10" ht="54" customHeight="1">
      <c r="A39" s="95" t="s">
        <v>59</v>
      </c>
      <c r="B39" s="27">
        <v>19040100</v>
      </c>
      <c r="C39" s="31">
        <v>12000</v>
      </c>
      <c r="D39" s="31">
        <v>12000</v>
      </c>
      <c r="E39" s="29">
        <v>2700</v>
      </c>
      <c r="F39" s="25"/>
      <c r="G39" s="29"/>
      <c r="H39" s="29">
        <v>4719.28</v>
      </c>
      <c r="I39" s="18">
        <f>H39*100/D39</f>
        <v>39.327333333333335</v>
      </c>
      <c r="J39" s="18">
        <f>H39*100/E39</f>
        <v>174.78814814814814</v>
      </c>
    </row>
    <row r="40" spans="1:10" ht="21.75" customHeight="1">
      <c r="A40" s="103" t="s">
        <v>86</v>
      </c>
      <c r="B40" s="23">
        <v>20000000</v>
      </c>
      <c r="C40" s="24">
        <f>C42+C43+C44</f>
        <v>233000</v>
      </c>
      <c r="D40" s="24">
        <f>D42+D43+D44</f>
        <v>233000</v>
      </c>
      <c r="E40" s="24">
        <f>E42+E43+E44</f>
        <v>78500</v>
      </c>
      <c r="F40" s="24">
        <f>F42+F43+F44</f>
        <v>0</v>
      </c>
      <c r="G40" s="24">
        <f>G42+G43+G44</f>
        <v>0</v>
      </c>
      <c r="H40" s="24">
        <f>H42+H43+H44+H41</f>
        <v>93561.05</v>
      </c>
      <c r="I40" s="24">
        <f>I42+I43+I44</f>
        <v>111.49387653846154</v>
      </c>
      <c r="J40" s="24">
        <f>J42+J43+J44</f>
        <v>342.50811764705884</v>
      </c>
    </row>
    <row r="41" spans="1:10" ht="105" customHeight="1">
      <c r="A41" s="124" t="s">
        <v>104</v>
      </c>
      <c r="B41" s="27">
        <v>21080900</v>
      </c>
      <c r="C41" s="24"/>
      <c r="D41" s="24"/>
      <c r="E41" s="24"/>
      <c r="F41" s="24"/>
      <c r="G41" s="24"/>
      <c r="H41" s="28">
        <v>376</v>
      </c>
      <c r="I41" s="24"/>
      <c r="J41" s="24"/>
    </row>
    <row r="42" spans="1:10" ht="25.5">
      <c r="A42" s="123" t="s">
        <v>57</v>
      </c>
      <c r="B42" s="27">
        <v>21081100</v>
      </c>
      <c r="C42" s="28">
        <v>13000</v>
      </c>
      <c r="D42" s="28">
        <v>13000</v>
      </c>
      <c r="E42" s="30">
        <v>4000</v>
      </c>
      <c r="F42" s="30"/>
      <c r="G42" s="30"/>
      <c r="H42" s="30">
        <v>3715.59</v>
      </c>
      <c r="I42" s="18">
        <f>H42*100/D42</f>
        <v>28.58146153846154</v>
      </c>
      <c r="J42" s="18">
        <f>H42*100/E42</f>
        <v>92.88975</v>
      </c>
    </row>
    <row r="43" spans="1:10" ht="52.5" customHeight="1">
      <c r="A43" s="99" t="s">
        <v>43</v>
      </c>
      <c r="B43" s="27">
        <v>22080400</v>
      </c>
      <c r="C43" s="30">
        <v>20000</v>
      </c>
      <c r="D43" s="30">
        <v>20000</v>
      </c>
      <c r="E43" s="30">
        <v>6500</v>
      </c>
      <c r="F43" s="30"/>
      <c r="G43" s="30"/>
      <c r="H43" s="30">
        <v>8483.93</v>
      </c>
      <c r="I43" s="18">
        <f>H43*100/D43</f>
        <v>42.41965</v>
      </c>
      <c r="J43" s="18">
        <f>H43*100/E43</f>
        <v>130.522</v>
      </c>
    </row>
    <row r="44" spans="1:10" ht="12.75">
      <c r="A44" s="22" t="s">
        <v>5</v>
      </c>
      <c r="B44" s="23">
        <v>22090000</v>
      </c>
      <c r="C44" s="24">
        <f aca="true" t="shared" si="4" ref="C44:H44">SUM(C45:C46)</f>
        <v>200000</v>
      </c>
      <c r="D44" s="24">
        <f t="shared" si="4"/>
        <v>200000</v>
      </c>
      <c r="E44" s="25">
        <f t="shared" si="4"/>
        <v>68000</v>
      </c>
      <c r="F44" s="25">
        <f t="shared" si="4"/>
        <v>0</v>
      </c>
      <c r="G44" s="25">
        <f t="shared" si="4"/>
        <v>0</v>
      </c>
      <c r="H44" s="25">
        <f t="shared" si="4"/>
        <v>80985.53</v>
      </c>
      <c r="I44" s="18">
        <f>H44*100/D44</f>
        <v>40.492765</v>
      </c>
      <c r="J44" s="18">
        <f>H44*100/E44</f>
        <v>119.09636764705883</v>
      </c>
    </row>
    <row r="45" spans="1:10" ht="66" customHeight="1">
      <c r="A45" s="95" t="s">
        <v>55</v>
      </c>
      <c r="B45" s="27">
        <v>22090100</v>
      </c>
      <c r="C45" s="32">
        <v>170000</v>
      </c>
      <c r="D45" s="32">
        <v>170000</v>
      </c>
      <c r="E45" s="30">
        <v>57000</v>
      </c>
      <c r="F45" s="25"/>
      <c r="G45" s="30"/>
      <c r="H45" s="30">
        <v>78161.87</v>
      </c>
      <c r="I45" s="104">
        <f>H45*100/D45</f>
        <v>45.977570588235295</v>
      </c>
      <c r="J45" s="104">
        <f>H45*100/E45</f>
        <v>137.12608771929825</v>
      </c>
    </row>
    <row r="46" spans="1:10" ht="53.25" customHeight="1">
      <c r="A46" s="95" t="s">
        <v>56</v>
      </c>
      <c r="B46" s="27">
        <v>22090400</v>
      </c>
      <c r="C46" s="32">
        <v>30000</v>
      </c>
      <c r="D46" s="32">
        <v>30000</v>
      </c>
      <c r="E46" s="30">
        <v>11000</v>
      </c>
      <c r="F46" s="25"/>
      <c r="G46" s="30"/>
      <c r="H46" s="30">
        <v>2823.66</v>
      </c>
      <c r="I46" s="104">
        <f>H46*100/D46</f>
        <v>9.4122</v>
      </c>
      <c r="J46" s="104">
        <f>H46*100/E46</f>
        <v>25.669636363636364</v>
      </c>
    </row>
    <row r="47" spans="1:10" ht="20.25" customHeight="1">
      <c r="A47" s="102" t="s">
        <v>45</v>
      </c>
      <c r="B47" s="23">
        <v>30000000</v>
      </c>
      <c r="C47" s="24">
        <v>0</v>
      </c>
      <c r="D47" s="24">
        <v>0</v>
      </c>
      <c r="E47" s="25">
        <v>0</v>
      </c>
      <c r="F47" s="25">
        <f>SUM(G47+E47)</f>
        <v>2480</v>
      </c>
      <c r="G47" s="25">
        <v>2480</v>
      </c>
      <c r="H47" s="25">
        <f>H48</f>
        <v>50</v>
      </c>
      <c r="I47" s="18"/>
      <c r="J47" s="18"/>
    </row>
    <row r="48" spans="1:10" ht="105.75" customHeight="1">
      <c r="A48" s="95" t="s">
        <v>54</v>
      </c>
      <c r="B48" s="27">
        <v>31010200</v>
      </c>
      <c r="C48" s="28">
        <v>0</v>
      </c>
      <c r="D48" s="28">
        <v>0</v>
      </c>
      <c r="E48" s="30">
        <v>0</v>
      </c>
      <c r="F48" s="30"/>
      <c r="G48" s="30"/>
      <c r="H48" s="30">
        <v>50</v>
      </c>
      <c r="I48" s="18"/>
      <c r="J48" s="18"/>
    </row>
    <row r="49" spans="1:10" ht="12.75" customHeight="1" hidden="1">
      <c r="A49" s="22"/>
      <c r="B49" s="23"/>
      <c r="C49" s="24" t="e">
        <f>C9+C10+C11+C12+#REF!+#REF!+C17+#REF!+#REF!+#REF!+C42+C43+C44</f>
        <v>#REF!</v>
      </c>
      <c r="D49" s="24" t="e">
        <f>D9+D10+D11+D12+#REF!+#REF!+D17+#REF!+#REF!+#REF!+D42+D43+D44</f>
        <v>#REF!</v>
      </c>
      <c r="E49" s="24" t="e">
        <f>E9+E10+E11+E12+#REF!+#REF!+E17+#REF!+#REF!+#REF!+E42+E43+E44</f>
        <v>#REF!</v>
      </c>
      <c r="F49" s="24" t="e">
        <f>F9+F10+F11+F12+#REF!+#REF!+F17+#REF!+#REF!+#REF!+F42+F43+F44</f>
        <v>#REF!</v>
      </c>
      <c r="G49" s="24" t="e">
        <f>G9+G10+G11+G12+#REF!+#REF!+G17+#REF!+#REF!+#REF!+G42+G43+G44</f>
        <v>#REF!</v>
      </c>
      <c r="H49" s="24" t="e">
        <f>H9+H10+H11+H12+#REF!+#REF!+H17+#REF!+#REF!+#REF!+H42+H43+H44+H47+H48</f>
        <v>#REF!</v>
      </c>
      <c r="I49" s="19" t="e">
        <f>H49*100/D49</f>
        <v>#REF!</v>
      </c>
      <c r="J49" s="18" t="e">
        <f>H49*100/E49</f>
        <v>#REF!</v>
      </c>
    </row>
    <row r="50" spans="1:10" ht="11.25" customHeight="1" hidden="1">
      <c r="A50" s="22" t="s">
        <v>10</v>
      </c>
      <c r="B50" s="23">
        <v>41032303</v>
      </c>
      <c r="C50" s="24"/>
      <c r="D50" s="25"/>
      <c r="E50" s="25"/>
      <c r="F50" s="25"/>
      <c r="G50" s="25"/>
      <c r="H50" s="25"/>
      <c r="I50" s="19" t="e">
        <f>H50*100/D50</f>
        <v>#DIV/0!</v>
      </c>
      <c r="J50" s="19" t="e">
        <f>H50*100/E50</f>
        <v>#DIV/0!</v>
      </c>
    </row>
    <row r="51" spans="1:10" ht="12.75">
      <c r="A51" s="26"/>
      <c r="B51" s="23" t="s">
        <v>13</v>
      </c>
      <c r="C51" s="24">
        <f>C9+C10+C11+C12+C17+C24+C42+C43+C44+C47+C37</f>
        <v>6531439</v>
      </c>
      <c r="D51" s="24">
        <f>D9+D10+D11+D12+D17+D24+D42+D43+D44+D47+D37</f>
        <v>6531439</v>
      </c>
      <c r="E51" s="24">
        <f>E9+E10+E11+E12+E17+E24+E42+E43+E44+E47+E37</f>
        <v>2407921</v>
      </c>
      <c r="F51" s="24">
        <f>F9+F10+F11+F12+F17+F24+F42+F43+F44+F47+F37</f>
        <v>2313791.76</v>
      </c>
      <c r="G51" s="24">
        <f>G9+G10+G11+G12+G17+G24+G42+G43+G44+G47+G37</f>
        <v>48743</v>
      </c>
      <c r="H51" s="24">
        <f>H9+H10+H11+H12+H17+H24+H42+H43+H44+H47+H37+H41</f>
        <v>2504404.8299999996</v>
      </c>
      <c r="I51" s="18">
        <f>H51*100/D51</f>
        <v>38.34384474845436</v>
      </c>
      <c r="J51" s="18">
        <f>H51*100/E51</f>
        <v>104.00693502818405</v>
      </c>
    </row>
    <row r="52" spans="1:10" ht="12.75">
      <c r="A52" s="53"/>
      <c r="B52" s="51"/>
      <c r="C52" s="52"/>
      <c r="D52" s="52"/>
      <c r="E52" s="52"/>
      <c r="F52" s="52"/>
      <c r="G52" s="52"/>
      <c r="H52" s="52"/>
      <c r="I52" s="65"/>
      <c r="J52" s="65"/>
    </row>
    <row r="53" spans="1:10" ht="12.75">
      <c r="A53" s="53"/>
      <c r="B53" s="51"/>
      <c r="C53" s="52"/>
      <c r="D53" s="52"/>
      <c r="E53" s="52"/>
      <c r="F53" s="52"/>
      <c r="G53" s="52"/>
      <c r="H53" s="52"/>
      <c r="I53" s="65"/>
      <c r="J53" s="65"/>
    </row>
    <row r="54" spans="1:10" ht="12.75">
      <c r="A54" s="53"/>
      <c r="B54" s="51"/>
      <c r="C54" s="52"/>
      <c r="D54" s="52"/>
      <c r="E54" s="52"/>
      <c r="F54" s="52"/>
      <c r="G54" s="52"/>
      <c r="H54" s="52"/>
      <c r="I54" s="65"/>
      <c r="J54" s="65"/>
    </row>
    <row r="55" spans="1:10" ht="12.75">
      <c r="A55" s="33"/>
      <c r="B55" s="34"/>
      <c r="C55" s="35"/>
      <c r="D55" s="34"/>
      <c r="E55" s="34"/>
      <c r="F55" s="34">
        <f>SUM(G55+E55)</f>
        <v>0</v>
      </c>
      <c r="G55" s="34"/>
      <c r="H55" s="36"/>
      <c r="I55" s="21"/>
      <c r="J55" s="20"/>
    </row>
    <row r="56" spans="1:10" ht="12.75">
      <c r="A56" s="46"/>
      <c r="B56" s="47"/>
      <c r="C56" s="66"/>
      <c r="D56" s="66"/>
      <c r="E56" s="66"/>
      <c r="F56" s="66"/>
      <c r="G56" s="66"/>
      <c r="H56" s="67"/>
      <c r="I56" s="68"/>
      <c r="J56" s="50"/>
    </row>
    <row r="57" spans="1:10" ht="15">
      <c r="A57" s="46"/>
      <c r="B57" s="47"/>
      <c r="C57" s="69" t="s">
        <v>15</v>
      </c>
      <c r="D57" s="70"/>
      <c r="E57" s="71"/>
      <c r="F57" s="71"/>
      <c r="G57" s="71"/>
      <c r="H57" s="72" t="s">
        <v>37</v>
      </c>
      <c r="I57" s="73"/>
      <c r="J57" s="10"/>
    </row>
    <row r="58" spans="3:10" ht="15">
      <c r="C58" s="69"/>
      <c r="D58" s="70"/>
      <c r="E58" s="71"/>
      <c r="F58" s="71"/>
      <c r="G58" s="71"/>
      <c r="H58" s="72"/>
      <c r="I58" s="73"/>
      <c r="J58" s="10"/>
    </row>
    <row r="59" spans="3:10" ht="15">
      <c r="C59" s="69" t="s">
        <v>87</v>
      </c>
      <c r="D59" s="70"/>
      <c r="E59" s="71"/>
      <c r="F59" s="71"/>
      <c r="G59" s="71"/>
      <c r="H59" s="72" t="s">
        <v>38</v>
      </c>
      <c r="I59" s="73"/>
      <c r="J59" s="10"/>
    </row>
    <row r="60" spans="3:10" ht="12.75">
      <c r="C60" s="1"/>
      <c r="D60" s="4"/>
      <c r="E60" s="4"/>
      <c r="F60" s="4"/>
      <c r="G60" s="4"/>
      <c r="H60" s="4"/>
      <c r="I60" s="73"/>
      <c r="J60" s="10"/>
    </row>
    <row r="61" spans="9:10" ht="12.75">
      <c r="I61" s="10"/>
      <c r="J61" s="10"/>
    </row>
    <row r="64" ht="12.75">
      <c r="H64" s="3" t="s">
        <v>95</v>
      </c>
    </row>
  </sheetData>
  <mergeCells count="11">
    <mergeCell ref="A8:J8"/>
    <mergeCell ref="E5:E7"/>
    <mergeCell ref="H5:H7"/>
    <mergeCell ref="I5:I7"/>
    <mergeCell ref="J5:J7"/>
    <mergeCell ref="B5:B7"/>
    <mergeCell ref="C5:C7"/>
    <mergeCell ref="B2:H2"/>
    <mergeCell ref="B3:J3"/>
    <mergeCell ref="D5:D7"/>
    <mergeCell ref="A5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26" sqref="A26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115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4.2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105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30605.03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15096.85</v>
      </c>
      <c r="I11" s="19"/>
      <c r="J11" s="19"/>
    </row>
    <row r="12" spans="1:10" ht="51">
      <c r="A12" s="119" t="s">
        <v>44</v>
      </c>
      <c r="B12" s="39">
        <v>12020200</v>
      </c>
      <c r="C12" s="81"/>
      <c r="D12" s="81"/>
      <c r="E12" s="40"/>
      <c r="F12" s="37"/>
      <c r="G12" s="39"/>
      <c r="H12" s="41">
        <v>15508.18</v>
      </c>
      <c r="I12" s="19"/>
      <c r="J12" s="19"/>
    </row>
    <row r="13" spans="1:10" ht="38.25">
      <c r="A13" s="121" t="s">
        <v>94</v>
      </c>
      <c r="B13" s="37">
        <v>12030100</v>
      </c>
      <c r="C13" s="81"/>
      <c r="D13" s="81"/>
      <c r="E13" s="40"/>
      <c r="F13" s="37"/>
      <c r="G13" s="39"/>
      <c r="H13" s="42">
        <v>387.94</v>
      </c>
      <c r="I13" s="19"/>
      <c r="J13" s="19"/>
    </row>
    <row r="14" spans="1:10" ht="41.25" customHeight="1">
      <c r="A14" s="121" t="s">
        <v>74</v>
      </c>
      <c r="B14" s="37">
        <v>12030200</v>
      </c>
      <c r="C14" s="80">
        <v>53889</v>
      </c>
      <c r="D14" s="80">
        <v>53889</v>
      </c>
      <c r="E14" s="38">
        <v>53889</v>
      </c>
      <c r="F14" s="37"/>
      <c r="G14" s="39"/>
      <c r="H14" s="42">
        <v>8768.54</v>
      </c>
      <c r="I14" s="19">
        <f>H14*100/D14</f>
        <v>16.2714839763217</v>
      </c>
      <c r="J14" s="19">
        <f>H14*100/E14</f>
        <v>16.2714839763217</v>
      </c>
    </row>
    <row r="15" spans="1:10" ht="80.25" customHeight="1">
      <c r="A15" s="85" t="s">
        <v>93</v>
      </c>
      <c r="B15" s="37">
        <v>18041500</v>
      </c>
      <c r="C15" s="80"/>
      <c r="D15" s="80"/>
      <c r="E15" s="38"/>
      <c r="F15" s="37"/>
      <c r="G15" s="39"/>
      <c r="H15" s="42">
        <v>2748.09</v>
      </c>
      <c r="I15" s="19"/>
      <c r="J15" s="19"/>
    </row>
    <row r="16" spans="1:10" ht="12.75">
      <c r="A16" s="120" t="s">
        <v>47</v>
      </c>
      <c r="B16" s="37">
        <v>18050000</v>
      </c>
      <c r="C16" s="80">
        <f>SUM(C19:C20)</f>
        <v>700000</v>
      </c>
      <c r="D16" s="80">
        <f>SUM(D19:D20)</f>
        <v>700000</v>
      </c>
      <c r="E16" s="80">
        <f>SUM(E19:E20)</f>
        <v>58425</v>
      </c>
      <c r="F16" s="37"/>
      <c r="G16" s="37"/>
      <c r="H16" s="42">
        <f>SUM(H17:H20)</f>
        <v>299033.63</v>
      </c>
      <c r="I16" s="19">
        <f>H16*100/D16</f>
        <v>42.71909</v>
      </c>
      <c r="J16" s="19">
        <f>H16*100/E16</f>
        <v>511.824783910997</v>
      </c>
    </row>
    <row r="17" spans="1:10" ht="30.75" customHeight="1">
      <c r="A17" s="90" t="s">
        <v>91</v>
      </c>
      <c r="B17" s="43">
        <v>18050100</v>
      </c>
      <c r="C17" s="80"/>
      <c r="D17" s="80"/>
      <c r="E17" s="38"/>
      <c r="F17" s="37"/>
      <c r="G17" s="37"/>
      <c r="H17" s="93">
        <v>9530.82</v>
      </c>
      <c r="I17" s="19"/>
      <c r="J17" s="19"/>
    </row>
    <row r="18" spans="1:10" ht="25.5">
      <c r="A18" s="90" t="s">
        <v>92</v>
      </c>
      <c r="B18" s="43">
        <v>18050200</v>
      </c>
      <c r="C18" s="80"/>
      <c r="D18" s="80"/>
      <c r="E18" s="38"/>
      <c r="F18" s="37"/>
      <c r="G18" s="37"/>
      <c r="H18" s="93">
        <v>45574.58</v>
      </c>
      <c r="I18" s="19"/>
      <c r="J18" s="19"/>
    </row>
    <row r="19" spans="1:10" ht="17.25" customHeight="1">
      <c r="A19" s="89" t="s">
        <v>48</v>
      </c>
      <c r="B19" s="39">
        <v>18050300</v>
      </c>
      <c r="C19" s="81">
        <v>247000</v>
      </c>
      <c r="D19" s="81">
        <v>247000</v>
      </c>
      <c r="E19" s="40">
        <v>27000</v>
      </c>
      <c r="F19" s="37"/>
      <c r="G19" s="39"/>
      <c r="H19" s="41">
        <v>68398.47</v>
      </c>
      <c r="I19" s="19">
        <f>H19*100/D19</f>
        <v>27.691688259109313</v>
      </c>
      <c r="J19" s="19">
        <f>H19*100/E19</f>
        <v>253.32766666666666</v>
      </c>
    </row>
    <row r="20" spans="1:10" ht="12.75">
      <c r="A20" s="90" t="s">
        <v>49</v>
      </c>
      <c r="B20" s="39">
        <v>18050400</v>
      </c>
      <c r="C20" s="81">
        <v>453000</v>
      </c>
      <c r="D20" s="81">
        <v>453000</v>
      </c>
      <c r="E20" s="40">
        <v>31425</v>
      </c>
      <c r="F20" s="37"/>
      <c r="G20" s="39"/>
      <c r="H20" s="41">
        <v>175529.76</v>
      </c>
      <c r="I20" s="19">
        <f>H20*100/D20</f>
        <v>38.748291390728475</v>
      </c>
      <c r="J20" s="19">
        <f>H20*100/E20</f>
        <v>558.5672553699284</v>
      </c>
    </row>
    <row r="21" spans="1:10" ht="78" customHeight="1">
      <c r="A21" s="91" t="s">
        <v>78</v>
      </c>
      <c r="B21" s="37">
        <v>24062100</v>
      </c>
      <c r="C21" s="80">
        <v>0</v>
      </c>
      <c r="D21" s="80">
        <v>0</v>
      </c>
      <c r="E21" s="40">
        <v>0</v>
      </c>
      <c r="F21" s="37"/>
      <c r="G21" s="39"/>
      <c r="H21" s="58">
        <v>67.07</v>
      </c>
      <c r="I21" s="19"/>
      <c r="J21" s="19"/>
    </row>
    <row r="22" spans="1:10" ht="25.5">
      <c r="A22" s="22" t="s">
        <v>34</v>
      </c>
      <c r="B22" s="37">
        <v>25010000</v>
      </c>
      <c r="C22" s="82">
        <f>SUM(C23:C24)</f>
        <v>380800</v>
      </c>
      <c r="D22" s="82">
        <f>SUM(D23:D24)</f>
        <v>380800</v>
      </c>
      <c r="E22" s="37">
        <f>SUM(E23:E24)</f>
        <v>0</v>
      </c>
      <c r="F22" s="37">
        <f>SUM(G22+E22)</f>
        <v>0</v>
      </c>
      <c r="G22" s="37">
        <f>SUM(G23:G24)</f>
        <v>0</v>
      </c>
      <c r="H22" s="42">
        <f>SUM(H23:H24)</f>
        <v>166598.06999999998</v>
      </c>
      <c r="I22" s="19">
        <f aca="true" t="shared" si="1" ref="I22:I27">H22*100/D22</f>
        <v>43.749493172268906</v>
      </c>
      <c r="J22" s="19"/>
    </row>
    <row r="23" spans="1:10" ht="39" customHeight="1">
      <c r="A23" s="87" t="s">
        <v>75</v>
      </c>
      <c r="B23" s="43">
        <v>25010100</v>
      </c>
      <c r="C23" s="83">
        <v>360000</v>
      </c>
      <c r="D23" s="83">
        <v>360000</v>
      </c>
      <c r="E23" s="39"/>
      <c r="F23" s="37"/>
      <c r="G23" s="39"/>
      <c r="H23" s="41">
        <v>162164.05</v>
      </c>
      <c r="I23" s="19">
        <f t="shared" si="1"/>
        <v>45.04556944444444</v>
      </c>
      <c r="J23" s="19"/>
    </row>
    <row r="24" spans="1:10" ht="32.25" customHeight="1">
      <c r="A24" s="87" t="s">
        <v>76</v>
      </c>
      <c r="B24" s="43">
        <v>25010300</v>
      </c>
      <c r="C24" s="83">
        <v>20800</v>
      </c>
      <c r="D24" s="83">
        <v>20800</v>
      </c>
      <c r="E24" s="39"/>
      <c r="F24" s="37"/>
      <c r="G24" s="39"/>
      <c r="H24" s="41">
        <v>4434.02</v>
      </c>
      <c r="I24" s="19">
        <f t="shared" si="1"/>
        <v>21.317403846153848</v>
      </c>
      <c r="J24" s="19"/>
    </row>
    <row r="25" spans="1:10" ht="25.5" customHeight="1">
      <c r="A25" s="22" t="s">
        <v>6</v>
      </c>
      <c r="B25" s="37">
        <v>25020200</v>
      </c>
      <c r="C25" s="84"/>
      <c r="D25" s="42">
        <v>11837.97</v>
      </c>
      <c r="E25" s="39"/>
      <c r="F25" s="37"/>
      <c r="G25" s="39"/>
      <c r="H25" s="42">
        <v>14325.93</v>
      </c>
      <c r="I25" s="19">
        <f t="shared" si="1"/>
        <v>121.0167790592475</v>
      </c>
      <c r="J25" s="19"/>
    </row>
    <row r="26" spans="1:10" ht="156.75" customHeight="1">
      <c r="A26" s="92" t="s">
        <v>46</v>
      </c>
      <c r="B26" s="37">
        <v>33010101</v>
      </c>
      <c r="C26" s="82">
        <v>347014</v>
      </c>
      <c r="D26" s="82">
        <v>347814</v>
      </c>
      <c r="E26" s="37">
        <v>57814</v>
      </c>
      <c r="F26" s="37"/>
      <c r="G26" s="37"/>
      <c r="H26" s="42">
        <v>61870.44</v>
      </c>
      <c r="I26" s="19">
        <f t="shared" si="1"/>
        <v>17.788369645845194</v>
      </c>
      <c r="J26" s="19">
        <f>H26*100/E26</f>
        <v>107.01636281869443</v>
      </c>
    </row>
    <row r="27" spans="1:10" ht="66" customHeight="1">
      <c r="A27" s="85" t="s">
        <v>77</v>
      </c>
      <c r="B27" s="37">
        <v>19010100</v>
      </c>
      <c r="C27" s="80">
        <v>24000</v>
      </c>
      <c r="D27" s="80">
        <v>24000</v>
      </c>
      <c r="E27" s="38">
        <v>12000</v>
      </c>
      <c r="F27" s="38"/>
      <c r="G27" s="38"/>
      <c r="H27" s="45">
        <v>8913.17</v>
      </c>
      <c r="I27" s="19">
        <f t="shared" si="1"/>
        <v>37.13820833333333</v>
      </c>
      <c r="J27" s="19">
        <f>H27*100/E27</f>
        <v>74.27641666666666</v>
      </c>
    </row>
    <row r="28" spans="1:10" ht="43.5" customHeight="1">
      <c r="A28" s="122" t="s">
        <v>116</v>
      </c>
      <c r="B28" s="37">
        <v>19010200</v>
      </c>
      <c r="C28" s="80"/>
      <c r="D28" s="80"/>
      <c r="E28" s="38"/>
      <c r="F28" s="38"/>
      <c r="G28" s="38"/>
      <c r="H28" s="45">
        <v>13746.22</v>
      </c>
      <c r="I28" s="19"/>
      <c r="J28" s="19"/>
    </row>
    <row r="29" spans="1:10" ht="67.5" customHeight="1">
      <c r="A29" s="85" t="s">
        <v>103</v>
      </c>
      <c r="B29" s="37">
        <v>19010300</v>
      </c>
      <c r="C29" s="80"/>
      <c r="D29" s="80"/>
      <c r="E29" s="38"/>
      <c r="F29" s="38"/>
      <c r="G29" s="38"/>
      <c r="H29" s="45">
        <v>2143.39</v>
      </c>
      <c r="I29" s="19"/>
      <c r="J29" s="19"/>
    </row>
    <row r="30" spans="1:10" ht="66" customHeight="1">
      <c r="A30" s="127" t="s">
        <v>89</v>
      </c>
      <c r="B30" s="43">
        <v>19050200</v>
      </c>
      <c r="C30" s="80"/>
      <c r="D30" s="80"/>
      <c r="E30" s="38"/>
      <c r="F30" s="38"/>
      <c r="G30" s="38"/>
      <c r="H30" s="45">
        <v>7491.39</v>
      </c>
      <c r="I30" s="19"/>
      <c r="J30" s="19"/>
    </row>
    <row r="31" spans="1:10" ht="54.75" customHeight="1">
      <c r="A31" s="87" t="s">
        <v>90</v>
      </c>
      <c r="B31" s="43">
        <v>19050300</v>
      </c>
      <c r="C31" s="80"/>
      <c r="D31" s="80"/>
      <c r="E31" s="38"/>
      <c r="F31" s="38"/>
      <c r="G31" s="38"/>
      <c r="H31" s="45">
        <v>343.43</v>
      </c>
      <c r="I31" s="19"/>
      <c r="J31" s="19"/>
    </row>
    <row r="32" spans="1:10" ht="12.75">
      <c r="A32" s="44"/>
      <c r="B32" s="23" t="s">
        <v>13</v>
      </c>
      <c r="C32" s="80">
        <f>C14+C16+C22+C26+C27</f>
        <v>1505703</v>
      </c>
      <c r="D32" s="45">
        <f>D14+D16+D22+D25+D26+D27</f>
        <v>1518340.97</v>
      </c>
      <c r="E32" s="80">
        <f>E10+E16+E22+E26+E27+E14</f>
        <v>182128</v>
      </c>
      <c r="F32" s="45">
        <f>F10+F16+F22+F26+F27</f>
        <v>0</v>
      </c>
      <c r="G32" s="45">
        <f>G10+G16+G22+G26+G27</f>
        <v>0</v>
      </c>
      <c r="H32" s="45">
        <f>H31+H30+H26+H25+H22+H21+H16+H15+H14+H13+H10+H27+H29+H28</f>
        <v>617042.34</v>
      </c>
      <c r="I32" s="19">
        <f>H32*100/D32</f>
        <v>40.63924719096528</v>
      </c>
      <c r="J32" s="19">
        <f>H32*100/E32</f>
        <v>338.79597865237633</v>
      </c>
    </row>
    <row r="33" spans="1:10" ht="12.75">
      <c r="A33" s="46"/>
      <c r="B33" s="47"/>
      <c r="C33" s="48"/>
      <c r="D33" s="48"/>
      <c r="E33" s="48"/>
      <c r="F33" s="48"/>
      <c r="G33" s="48"/>
      <c r="H33" s="49"/>
      <c r="I33" s="50"/>
      <c r="J33" s="50"/>
    </row>
    <row r="34" spans="3:10" ht="12.75">
      <c r="C34" s="66"/>
      <c r="D34" s="66"/>
      <c r="E34" s="66"/>
      <c r="F34" s="66"/>
      <c r="G34" s="66"/>
      <c r="H34" s="67"/>
      <c r="I34" s="68"/>
      <c r="J34" s="10"/>
    </row>
    <row r="35" spans="3:10" ht="15">
      <c r="C35" s="69" t="s">
        <v>15</v>
      </c>
      <c r="D35" s="70"/>
      <c r="E35" s="71"/>
      <c r="F35" s="71"/>
      <c r="G35" s="71"/>
      <c r="H35" s="72" t="s">
        <v>37</v>
      </c>
      <c r="I35" s="73"/>
      <c r="J35" s="10"/>
    </row>
    <row r="36" spans="3:10" ht="15">
      <c r="C36" s="69"/>
      <c r="D36" s="70"/>
      <c r="E36" s="71"/>
      <c r="F36" s="71"/>
      <c r="G36" s="71"/>
      <c r="H36" s="72"/>
      <c r="I36" s="73"/>
      <c r="J36" s="10"/>
    </row>
    <row r="37" spans="3:10" ht="15">
      <c r="C37" s="69" t="s">
        <v>87</v>
      </c>
      <c r="D37" s="70"/>
      <c r="E37" s="71"/>
      <c r="F37" s="71"/>
      <c r="G37" s="71"/>
      <c r="H37" s="72" t="s">
        <v>38</v>
      </c>
      <c r="I37" s="73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</sheetData>
  <mergeCells count="11">
    <mergeCell ref="C5:C7"/>
    <mergeCell ref="B2:H2"/>
    <mergeCell ref="B3:J3"/>
    <mergeCell ref="D5:D7"/>
    <mergeCell ref="A9:J9"/>
    <mergeCell ref="A5:A7"/>
    <mergeCell ref="E5:E7"/>
    <mergeCell ref="H5:H7"/>
    <mergeCell ref="I5:I7"/>
    <mergeCell ref="J5:J7"/>
    <mergeCell ref="B5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1">
      <selection activeCell="H80" sqref="H80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23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117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27.75" customHeight="1">
      <c r="A9" s="22" t="s">
        <v>18</v>
      </c>
      <c r="B9" s="23">
        <v>11010000</v>
      </c>
      <c r="C9" s="24">
        <v>4259139</v>
      </c>
      <c r="D9" s="126">
        <v>4163303</v>
      </c>
      <c r="E9" s="126">
        <v>1786272</v>
      </c>
      <c r="F9" s="126">
        <v>1481073.07</v>
      </c>
      <c r="G9" s="25"/>
      <c r="H9" s="126">
        <v>1801514.51</v>
      </c>
      <c r="I9" s="18">
        <f aca="true" t="shared" si="0" ref="I9:I16">H9*100/D9</f>
        <v>43.271280279143745</v>
      </c>
      <c r="J9" s="18">
        <f aca="true" t="shared" si="1" ref="J9:J16">H9*100/E9</f>
        <v>100.85331405295499</v>
      </c>
    </row>
    <row r="10" spans="1:10" ht="60" customHeight="1">
      <c r="A10" s="22" t="s">
        <v>19</v>
      </c>
      <c r="B10" s="23">
        <v>11020200</v>
      </c>
      <c r="C10" s="25">
        <v>9000</v>
      </c>
      <c r="D10" s="126">
        <v>4464</v>
      </c>
      <c r="E10" s="126">
        <v>1464</v>
      </c>
      <c r="F10" s="126">
        <v>1464</v>
      </c>
      <c r="G10" s="25"/>
      <c r="H10" s="126">
        <v>1464</v>
      </c>
      <c r="I10" s="18">
        <f t="shared" si="0"/>
        <v>32.795698924731184</v>
      </c>
      <c r="J10" s="18">
        <f t="shared" si="1"/>
        <v>100</v>
      </c>
    </row>
    <row r="11" spans="1:10" ht="67.5" customHeight="1">
      <c r="A11" s="22" t="s">
        <v>20</v>
      </c>
      <c r="B11" s="23">
        <v>13010200</v>
      </c>
      <c r="C11" s="24">
        <v>100000</v>
      </c>
      <c r="D11" s="126">
        <v>155695</v>
      </c>
      <c r="E11" s="126">
        <v>129837</v>
      </c>
      <c r="F11" s="126">
        <v>129837.7</v>
      </c>
      <c r="G11" s="25"/>
      <c r="H11" s="126">
        <v>129837.7</v>
      </c>
      <c r="I11" s="18">
        <f t="shared" si="0"/>
        <v>83.39233758309516</v>
      </c>
      <c r="J11" s="18">
        <f t="shared" si="1"/>
        <v>100.00053913753399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1794371</v>
      </c>
      <c r="E12" s="25">
        <f t="shared" si="2"/>
        <v>773197.63</v>
      </c>
      <c r="F12" s="25">
        <f t="shared" si="2"/>
        <v>698936.99</v>
      </c>
      <c r="G12" s="25">
        <f t="shared" si="2"/>
        <v>46263</v>
      </c>
      <c r="H12" s="25">
        <f t="shared" si="2"/>
        <v>843730.15</v>
      </c>
      <c r="I12" s="18">
        <f t="shared" si="0"/>
        <v>47.02094215744682</v>
      </c>
      <c r="J12" s="18">
        <f t="shared" si="1"/>
        <v>109.12218522966761</v>
      </c>
    </row>
    <row r="13" spans="1:10" ht="25.5">
      <c r="A13" s="13" t="s">
        <v>21</v>
      </c>
      <c r="B13" s="14">
        <v>13050100</v>
      </c>
      <c r="C13" s="17">
        <v>200000</v>
      </c>
      <c r="D13" s="126">
        <v>208308</v>
      </c>
      <c r="E13" s="126">
        <v>104308</v>
      </c>
      <c r="F13" s="126">
        <v>96698.14</v>
      </c>
      <c r="G13" s="16">
        <v>10758</v>
      </c>
      <c r="H13" s="126">
        <v>117080.03</v>
      </c>
      <c r="I13" s="104">
        <f t="shared" si="0"/>
        <v>56.20524895827332</v>
      </c>
      <c r="J13" s="104">
        <f t="shared" si="1"/>
        <v>112.24453541434981</v>
      </c>
    </row>
    <row r="14" spans="1:10" ht="25.5">
      <c r="A14" s="13" t="s">
        <v>22</v>
      </c>
      <c r="B14" s="14">
        <v>13050200</v>
      </c>
      <c r="C14" s="16">
        <v>1102500</v>
      </c>
      <c r="D14" s="126">
        <v>1064079</v>
      </c>
      <c r="E14" s="126">
        <v>442379</v>
      </c>
      <c r="F14" s="126">
        <v>409465.69</v>
      </c>
      <c r="G14" s="16">
        <v>19255</v>
      </c>
      <c r="H14" s="126">
        <v>478315.69</v>
      </c>
      <c r="I14" s="104">
        <f t="shared" si="0"/>
        <v>44.951144604864865</v>
      </c>
      <c r="J14" s="104">
        <f t="shared" si="1"/>
        <v>108.12350721892314</v>
      </c>
    </row>
    <row r="15" spans="1:10" ht="25.5">
      <c r="A15" s="13" t="s">
        <v>23</v>
      </c>
      <c r="B15" s="14">
        <v>13050300</v>
      </c>
      <c r="C15" s="17">
        <v>50000</v>
      </c>
      <c r="D15" s="126">
        <v>55429</v>
      </c>
      <c r="E15" s="126">
        <v>29429</v>
      </c>
      <c r="F15" s="126">
        <v>11698.64</v>
      </c>
      <c r="G15" s="16">
        <v>2750</v>
      </c>
      <c r="H15" s="126">
        <v>34530.31</v>
      </c>
      <c r="I15" s="104">
        <f t="shared" si="0"/>
        <v>62.29646935719569</v>
      </c>
      <c r="J15" s="104">
        <f t="shared" si="1"/>
        <v>117.33429610248395</v>
      </c>
    </row>
    <row r="16" spans="1:10" ht="12.75">
      <c r="A16" s="13" t="s">
        <v>24</v>
      </c>
      <c r="B16" s="14">
        <v>13050500</v>
      </c>
      <c r="C16" s="17">
        <v>450000</v>
      </c>
      <c r="D16" s="126">
        <v>466555</v>
      </c>
      <c r="E16" s="126">
        <v>197081.63</v>
      </c>
      <c r="F16" s="126">
        <v>181074.52</v>
      </c>
      <c r="G16" s="16">
        <v>13500</v>
      </c>
      <c r="H16" s="126">
        <v>213804.12</v>
      </c>
      <c r="I16" s="104">
        <f t="shared" si="0"/>
        <v>45.826134110662196</v>
      </c>
      <c r="J16" s="104">
        <f t="shared" si="1"/>
        <v>108.48505768903982</v>
      </c>
    </row>
    <row r="17" spans="1:10" ht="25.5">
      <c r="A17" s="94" t="s">
        <v>80</v>
      </c>
      <c r="B17" s="23">
        <v>16010000</v>
      </c>
      <c r="C17" s="24">
        <f>SUM(C18:C21)</f>
        <v>0</v>
      </c>
      <c r="D17" s="24">
        <f>SUM(D18:D21)</f>
        <v>0</v>
      </c>
      <c r="E17" s="24">
        <f>SUM(E18:E21)</f>
        <v>0</v>
      </c>
      <c r="F17" s="25">
        <f>SUM(G17+E17)</f>
        <v>0</v>
      </c>
      <c r="G17" s="24">
        <f>SUM(G18:G21)</f>
        <v>0</v>
      </c>
      <c r="H17" s="24">
        <f>SUM(H18:H23)</f>
        <v>31515.41</v>
      </c>
      <c r="I17" s="18"/>
      <c r="J17" s="18"/>
    </row>
    <row r="18" spans="1:10" ht="12.75">
      <c r="A18" s="95" t="s">
        <v>64</v>
      </c>
      <c r="B18" s="27">
        <v>16010100</v>
      </c>
      <c r="C18" s="31"/>
      <c r="D18" s="31"/>
      <c r="E18" s="29"/>
      <c r="F18" s="25"/>
      <c r="G18" s="29"/>
      <c r="H18" s="126">
        <v>248.46</v>
      </c>
      <c r="I18" s="18"/>
      <c r="J18" s="18"/>
    </row>
    <row r="19" spans="1:10" ht="12.75">
      <c r="A19" s="95" t="s">
        <v>65</v>
      </c>
      <c r="B19" s="43">
        <v>16010200</v>
      </c>
      <c r="C19" s="31"/>
      <c r="D19" s="31"/>
      <c r="E19" s="29"/>
      <c r="F19" s="25"/>
      <c r="G19" s="29"/>
      <c r="H19" s="126">
        <v>8232.69</v>
      </c>
      <c r="I19" s="18"/>
      <c r="J19" s="18"/>
    </row>
    <row r="20" spans="1:10" ht="25.5">
      <c r="A20" s="95" t="s">
        <v>66</v>
      </c>
      <c r="B20" s="43">
        <v>16010400</v>
      </c>
      <c r="C20" s="31"/>
      <c r="D20" s="31" t="s">
        <v>113</v>
      </c>
      <c r="E20" s="29"/>
      <c r="F20" s="25"/>
      <c r="G20" s="29"/>
      <c r="H20" s="126">
        <v>54.74</v>
      </c>
      <c r="I20" s="18"/>
      <c r="J20" s="18"/>
    </row>
    <row r="21" spans="1:10" ht="12.75">
      <c r="A21" s="95" t="s">
        <v>67</v>
      </c>
      <c r="B21" s="43">
        <v>16010500</v>
      </c>
      <c r="C21" s="31"/>
      <c r="D21" s="31"/>
      <c r="E21" s="29"/>
      <c r="F21" s="25"/>
      <c r="G21" s="29"/>
      <c r="H21" s="126">
        <v>22722.52</v>
      </c>
      <c r="I21" s="18"/>
      <c r="J21" s="18"/>
    </row>
    <row r="22" spans="1:10" ht="38.25">
      <c r="A22" s="96" t="s">
        <v>81</v>
      </c>
      <c r="B22" s="43">
        <v>16011500</v>
      </c>
      <c r="C22" s="31"/>
      <c r="D22" s="31"/>
      <c r="E22" s="29"/>
      <c r="F22" s="25"/>
      <c r="G22" s="29"/>
      <c r="H22" s="126">
        <v>170</v>
      </c>
      <c r="I22" s="18"/>
      <c r="J22" s="18"/>
    </row>
    <row r="23" spans="1:10" ht="12.75">
      <c r="A23" s="26" t="s">
        <v>3</v>
      </c>
      <c r="B23" s="43">
        <v>16012100</v>
      </c>
      <c r="C23" s="31"/>
      <c r="D23" s="31"/>
      <c r="E23" s="29"/>
      <c r="F23" s="25"/>
      <c r="G23" s="29"/>
      <c r="H23" s="126">
        <v>87</v>
      </c>
      <c r="I23" s="18"/>
      <c r="J23" s="18"/>
    </row>
    <row r="24" spans="1:10" ht="13.5" customHeight="1">
      <c r="A24" s="22" t="s">
        <v>39</v>
      </c>
      <c r="B24" s="23">
        <v>18000000</v>
      </c>
      <c r="C24" s="24">
        <f>C26+C27</f>
        <v>115800</v>
      </c>
      <c r="D24" s="24">
        <f>D26+D27</f>
        <v>137960</v>
      </c>
      <c r="E24" s="24">
        <f>E26+E27</f>
        <v>77160</v>
      </c>
      <c r="F24" s="24">
        <f>SUM(F25:F39)</f>
        <v>0</v>
      </c>
      <c r="G24" s="24">
        <f>SUM(G25:G39)</f>
        <v>0</v>
      </c>
      <c r="H24" s="24">
        <f>H25+H27</f>
        <v>77161.33</v>
      </c>
      <c r="I24" s="18">
        <f aca="true" t="shared" si="3" ref="I24:I36">H24*100/D24</f>
        <v>55.930218904030156</v>
      </c>
      <c r="J24" s="18">
        <f>H24*100/E24</f>
        <v>100.00172369103163</v>
      </c>
    </row>
    <row r="25" spans="1:10" ht="36" customHeight="1">
      <c r="A25" s="97" t="s">
        <v>61</v>
      </c>
      <c r="B25" s="27">
        <v>18020000</v>
      </c>
      <c r="C25" s="31">
        <v>10000</v>
      </c>
      <c r="D25" s="31">
        <f>D26</f>
        <v>6000</v>
      </c>
      <c r="E25" s="29">
        <f>E26</f>
        <v>0</v>
      </c>
      <c r="F25" s="25"/>
      <c r="G25" s="29"/>
      <c r="H25" s="29"/>
      <c r="I25" s="104">
        <f t="shared" si="3"/>
        <v>0</v>
      </c>
      <c r="J25" s="104"/>
    </row>
    <row r="26" spans="1:10" ht="47.25" customHeight="1">
      <c r="A26" s="97" t="s">
        <v>62</v>
      </c>
      <c r="B26" s="27">
        <v>18020200</v>
      </c>
      <c r="C26" s="31">
        <v>10000</v>
      </c>
      <c r="D26" s="31">
        <v>6000</v>
      </c>
      <c r="E26" s="29">
        <v>0</v>
      </c>
      <c r="F26" s="25"/>
      <c r="G26" s="29"/>
      <c r="H26" s="29"/>
      <c r="I26" s="104">
        <f t="shared" si="3"/>
        <v>0</v>
      </c>
      <c r="J26" s="104"/>
    </row>
    <row r="27" spans="1:10" ht="27.75" customHeight="1">
      <c r="A27" s="98" t="s">
        <v>63</v>
      </c>
      <c r="B27" s="27">
        <v>18040000</v>
      </c>
      <c r="C27" s="31">
        <v>105800</v>
      </c>
      <c r="D27" s="31">
        <f>SUM(D28:D36)</f>
        <v>131960</v>
      </c>
      <c r="E27" s="29">
        <v>77160</v>
      </c>
      <c r="F27" s="25"/>
      <c r="G27" s="29"/>
      <c r="H27" s="29">
        <f>SUM(H28:H36)</f>
        <v>77161.33</v>
      </c>
      <c r="I27" s="104">
        <f t="shared" si="3"/>
        <v>58.47327220369809</v>
      </c>
      <c r="J27" s="104">
        <f>H27*100/E27</f>
        <v>100.00172369103163</v>
      </c>
    </row>
    <row r="28" spans="1:10" ht="45" customHeight="1">
      <c r="A28" s="99" t="s">
        <v>40</v>
      </c>
      <c r="B28" s="27">
        <v>18040100</v>
      </c>
      <c r="C28" s="31">
        <v>80800</v>
      </c>
      <c r="D28" s="31">
        <v>91832</v>
      </c>
      <c r="E28" s="29">
        <v>50032</v>
      </c>
      <c r="F28" s="25"/>
      <c r="G28" s="29"/>
      <c r="H28" s="29">
        <v>50032.3</v>
      </c>
      <c r="I28" s="104">
        <f t="shared" si="3"/>
        <v>54.482424427214916</v>
      </c>
      <c r="J28" s="104">
        <f>H28*100/E28</f>
        <v>100.00059961624561</v>
      </c>
    </row>
    <row r="29" spans="1:10" ht="40.5" customHeight="1">
      <c r="A29" s="99" t="s">
        <v>41</v>
      </c>
      <c r="B29" s="27">
        <v>18040200</v>
      </c>
      <c r="C29" s="31">
        <v>25000</v>
      </c>
      <c r="D29" s="31">
        <v>31064</v>
      </c>
      <c r="E29" s="29">
        <v>18064</v>
      </c>
      <c r="F29" s="25"/>
      <c r="G29" s="29"/>
      <c r="H29" s="29">
        <v>18064.05</v>
      </c>
      <c r="I29" s="104">
        <f t="shared" si="3"/>
        <v>58.15107519958795</v>
      </c>
      <c r="J29" s="104">
        <f>H29*100/E29</f>
        <v>100.00027679362267</v>
      </c>
    </row>
    <row r="30" spans="1:10" ht="55.5" customHeight="1">
      <c r="A30" s="99" t="s">
        <v>82</v>
      </c>
      <c r="B30" s="27">
        <v>18040600</v>
      </c>
      <c r="C30" s="31"/>
      <c r="D30" s="31">
        <v>3623</v>
      </c>
      <c r="E30" s="29">
        <v>3623</v>
      </c>
      <c r="F30" s="25"/>
      <c r="G30" s="29"/>
      <c r="H30" s="29">
        <v>3623.01</v>
      </c>
      <c r="I30" s="18">
        <f t="shared" si="3"/>
        <v>100.00027601435275</v>
      </c>
      <c r="J30" s="104">
        <f aca="true" t="shared" si="4" ref="J30:J36">H30*100/E30</f>
        <v>100.00027601435275</v>
      </c>
    </row>
    <row r="31" spans="1:10" ht="43.5" customHeight="1">
      <c r="A31" s="99" t="s">
        <v>83</v>
      </c>
      <c r="B31" s="27">
        <v>18040700</v>
      </c>
      <c r="C31" s="31"/>
      <c r="D31" s="31">
        <v>2376</v>
      </c>
      <c r="E31" s="29">
        <v>2376</v>
      </c>
      <c r="F31" s="25"/>
      <c r="G31" s="29"/>
      <c r="H31" s="29">
        <v>2376</v>
      </c>
      <c r="I31" s="18">
        <f t="shared" si="3"/>
        <v>100</v>
      </c>
      <c r="J31" s="104">
        <f t="shared" si="4"/>
        <v>100</v>
      </c>
    </row>
    <row r="32" spans="1:10" ht="51.75" customHeight="1">
      <c r="A32" s="106" t="s">
        <v>84</v>
      </c>
      <c r="B32" s="107">
        <v>18040800</v>
      </c>
      <c r="C32" s="108"/>
      <c r="D32" s="108">
        <v>954</v>
      </c>
      <c r="E32" s="109">
        <v>954</v>
      </c>
      <c r="F32" s="110"/>
      <c r="G32" s="109"/>
      <c r="H32" s="109">
        <v>954</v>
      </c>
      <c r="I32" s="111">
        <f t="shared" si="3"/>
        <v>100</v>
      </c>
      <c r="J32" s="104">
        <f t="shared" si="4"/>
        <v>100</v>
      </c>
    </row>
    <row r="33" spans="1:10" ht="47.25" customHeight="1">
      <c r="A33" s="85" t="s">
        <v>98</v>
      </c>
      <c r="B33" s="27">
        <v>18040900</v>
      </c>
      <c r="C33" s="31"/>
      <c r="D33" s="31">
        <v>517</v>
      </c>
      <c r="E33" s="29">
        <v>517</v>
      </c>
      <c r="F33" s="25"/>
      <c r="G33" s="29"/>
      <c r="H33" s="29">
        <v>517</v>
      </c>
      <c r="I33" s="18">
        <f t="shared" si="3"/>
        <v>100</v>
      </c>
      <c r="J33" s="104">
        <f t="shared" si="4"/>
        <v>100</v>
      </c>
    </row>
    <row r="34" spans="1:10" ht="51.75" customHeight="1">
      <c r="A34" s="85" t="s">
        <v>99</v>
      </c>
      <c r="B34" s="27">
        <v>18041000</v>
      </c>
      <c r="C34" s="31"/>
      <c r="D34" s="31">
        <v>133</v>
      </c>
      <c r="E34" s="29">
        <v>133</v>
      </c>
      <c r="F34" s="25"/>
      <c r="G34" s="29"/>
      <c r="H34" s="29">
        <v>133</v>
      </c>
      <c r="I34" s="18">
        <f t="shared" si="3"/>
        <v>100</v>
      </c>
      <c r="J34" s="104">
        <f t="shared" si="4"/>
        <v>100</v>
      </c>
    </row>
    <row r="35" spans="1:10" ht="40.5" customHeight="1">
      <c r="A35" s="85" t="s">
        <v>85</v>
      </c>
      <c r="B35" s="112">
        <v>18041300</v>
      </c>
      <c r="C35" s="113"/>
      <c r="D35" s="113">
        <v>30</v>
      </c>
      <c r="E35" s="114">
        <v>30</v>
      </c>
      <c r="F35" s="115"/>
      <c r="G35" s="114"/>
      <c r="H35" s="114">
        <v>30</v>
      </c>
      <c r="I35" s="116">
        <f t="shared" si="3"/>
        <v>100</v>
      </c>
      <c r="J35" s="104">
        <f t="shared" si="4"/>
        <v>100</v>
      </c>
    </row>
    <row r="36" spans="1:10" ht="40.5" customHeight="1">
      <c r="A36" s="85" t="s">
        <v>100</v>
      </c>
      <c r="B36" s="112">
        <v>18041800</v>
      </c>
      <c r="C36" s="113"/>
      <c r="D36" s="113">
        <v>1431</v>
      </c>
      <c r="E36" s="114">
        <v>1431</v>
      </c>
      <c r="F36" s="115"/>
      <c r="G36" s="114"/>
      <c r="H36" s="114">
        <v>1431.97</v>
      </c>
      <c r="I36" s="116">
        <f t="shared" si="3"/>
        <v>100.06778476589797</v>
      </c>
      <c r="J36" s="104">
        <f t="shared" si="4"/>
        <v>100.06778476589797</v>
      </c>
    </row>
    <row r="37" spans="1:10" ht="13.5" customHeight="1">
      <c r="A37" s="128" t="s">
        <v>42</v>
      </c>
      <c r="B37" s="23">
        <v>19000000</v>
      </c>
      <c r="C37" s="24">
        <v>12000</v>
      </c>
      <c r="D37" s="24">
        <f>D39</f>
        <v>13919</v>
      </c>
      <c r="E37" s="25">
        <f>E38</f>
        <v>4719</v>
      </c>
      <c r="F37" s="25"/>
      <c r="G37" s="29"/>
      <c r="H37" s="25">
        <f>H38</f>
        <v>5019.8</v>
      </c>
      <c r="I37" s="18">
        <f>H37*100/D37</f>
        <v>36.06437244054889</v>
      </c>
      <c r="J37" s="18">
        <f>H37*100/E37</f>
        <v>106.37423182877728</v>
      </c>
    </row>
    <row r="38" spans="1:10" ht="30" customHeight="1">
      <c r="A38" s="102" t="s">
        <v>60</v>
      </c>
      <c r="B38" s="27">
        <v>19040000</v>
      </c>
      <c r="C38" s="31">
        <v>12000</v>
      </c>
      <c r="D38" s="31">
        <v>13919</v>
      </c>
      <c r="E38" s="29">
        <v>4719</v>
      </c>
      <c r="F38" s="25"/>
      <c r="G38" s="29"/>
      <c r="H38" s="29">
        <v>5019.8</v>
      </c>
      <c r="I38" s="18">
        <f>H38*100/D38</f>
        <v>36.06437244054889</v>
      </c>
      <c r="J38" s="18">
        <f>H38*100/E38</f>
        <v>106.37423182877728</v>
      </c>
    </row>
    <row r="39" spans="1:10" ht="54" customHeight="1">
      <c r="A39" s="95" t="s">
        <v>59</v>
      </c>
      <c r="B39" s="27">
        <v>19040100</v>
      </c>
      <c r="C39" s="31">
        <v>12000</v>
      </c>
      <c r="D39" s="31">
        <v>13919</v>
      </c>
      <c r="E39" s="29">
        <v>4719</v>
      </c>
      <c r="F39" s="25"/>
      <c r="G39" s="29"/>
      <c r="H39" s="29">
        <v>5019.8</v>
      </c>
      <c r="I39" s="18">
        <f>H39*100/D39</f>
        <v>36.06437244054889</v>
      </c>
      <c r="J39" s="18">
        <f>H39*100/E39</f>
        <v>106.37423182877728</v>
      </c>
    </row>
    <row r="40" spans="1:10" ht="21.75" customHeight="1">
      <c r="A40" s="103" t="s">
        <v>86</v>
      </c>
      <c r="B40" s="23">
        <v>20000000</v>
      </c>
      <c r="C40" s="24">
        <f>C42+C43+C44</f>
        <v>233000</v>
      </c>
      <c r="D40" s="24">
        <f>D42+D43+D44</f>
        <v>261727</v>
      </c>
      <c r="E40" s="24">
        <f>E42+E43+E44</f>
        <v>119727</v>
      </c>
      <c r="F40" s="24">
        <f>F42+F43+F44</f>
        <v>0</v>
      </c>
      <c r="G40" s="24">
        <f>G42+G43+G44</f>
        <v>0</v>
      </c>
      <c r="H40" s="24">
        <f>H42+H43+H44+H41</f>
        <v>110772.24999999999</v>
      </c>
      <c r="I40" s="24">
        <f>I42+I43+I44</f>
        <v>113.16005874140238</v>
      </c>
      <c r="J40" s="24">
        <f>J42+J43+J44</f>
        <v>258.1353317274706</v>
      </c>
    </row>
    <row r="41" spans="1:10" ht="105" customHeight="1">
      <c r="A41" s="129" t="s">
        <v>104</v>
      </c>
      <c r="B41" s="27">
        <v>21080900</v>
      </c>
      <c r="C41" s="24"/>
      <c r="D41" s="24"/>
      <c r="E41" s="24"/>
      <c r="F41" s="24"/>
      <c r="G41" s="24"/>
      <c r="H41" s="28">
        <v>376</v>
      </c>
      <c r="I41" s="24"/>
      <c r="J41" s="24"/>
    </row>
    <row r="42" spans="1:10" ht="25.5">
      <c r="A42" s="123" t="s">
        <v>57</v>
      </c>
      <c r="B42" s="27">
        <v>21081100</v>
      </c>
      <c r="C42" s="28">
        <v>13000</v>
      </c>
      <c r="D42" s="28">
        <v>29463</v>
      </c>
      <c r="E42" s="30">
        <v>21463</v>
      </c>
      <c r="F42" s="30"/>
      <c r="G42" s="30"/>
      <c r="H42" s="30">
        <v>4732.73</v>
      </c>
      <c r="I42" s="18">
        <f>H42*100/D42</f>
        <v>16.063299731867087</v>
      </c>
      <c r="J42" s="18">
        <f>H42*100/E42</f>
        <v>22.050645296556862</v>
      </c>
    </row>
    <row r="43" spans="1:10" ht="52.5" customHeight="1">
      <c r="A43" s="99" t="s">
        <v>43</v>
      </c>
      <c r="B43" s="27">
        <v>22080400</v>
      </c>
      <c r="C43" s="30">
        <v>20000</v>
      </c>
      <c r="D43" s="30">
        <v>20000</v>
      </c>
      <c r="E43" s="30">
        <v>8000</v>
      </c>
      <c r="F43" s="30"/>
      <c r="G43" s="30"/>
      <c r="H43" s="30">
        <v>10447.92</v>
      </c>
      <c r="I43" s="18">
        <f>H43*100/D43</f>
        <v>52.2396</v>
      </c>
      <c r="J43" s="18">
        <f>H43*100/E43</f>
        <v>130.599</v>
      </c>
    </row>
    <row r="44" spans="1:10" ht="12.75">
      <c r="A44" s="22" t="s">
        <v>5</v>
      </c>
      <c r="B44" s="23">
        <v>22090000</v>
      </c>
      <c r="C44" s="24">
        <f aca="true" t="shared" si="5" ref="C44:H44">SUM(C45:C46)</f>
        <v>200000</v>
      </c>
      <c r="D44" s="24">
        <f t="shared" si="5"/>
        <v>212264</v>
      </c>
      <c r="E44" s="25">
        <f t="shared" si="5"/>
        <v>90264</v>
      </c>
      <c r="F44" s="25">
        <f t="shared" si="5"/>
        <v>0</v>
      </c>
      <c r="G44" s="25">
        <f t="shared" si="5"/>
        <v>0</v>
      </c>
      <c r="H44" s="25">
        <f t="shared" si="5"/>
        <v>95215.59999999999</v>
      </c>
      <c r="I44" s="18">
        <f>H44*100/D44</f>
        <v>44.857159009535295</v>
      </c>
      <c r="J44" s="18">
        <f>H44*100/E44</f>
        <v>105.48568643091376</v>
      </c>
    </row>
    <row r="45" spans="1:10" ht="66" customHeight="1">
      <c r="A45" s="95" t="s">
        <v>55</v>
      </c>
      <c r="B45" s="27">
        <v>22090100</v>
      </c>
      <c r="C45" s="32">
        <v>170000</v>
      </c>
      <c r="D45" s="32">
        <v>192010</v>
      </c>
      <c r="E45" s="30">
        <v>87010</v>
      </c>
      <c r="F45" s="25"/>
      <c r="G45" s="30"/>
      <c r="H45" s="30">
        <v>91791.84</v>
      </c>
      <c r="I45" s="104">
        <f>H45*100/D45</f>
        <v>47.80576011666059</v>
      </c>
      <c r="J45" s="104">
        <f>H45*100/E45</f>
        <v>105.4957361222848</v>
      </c>
    </row>
    <row r="46" spans="1:10" ht="53.25" customHeight="1">
      <c r="A46" s="95" t="s">
        <v>56</v>
      </c>
      <c r="B46" s="27">
        <v>22090400</v>
      </c>
      <c r="C46" s="32">
        <v>30000</v>
      </c>
      <c r="D46" s="32">
        <v>20254</v>
      </c>
      <c r="E46" s="30">
        <v>3254</v>
      </c>
      <c r="F46" s="25"/>
      <c r="G46" s="30"/>
      <c r="H46" s="30">
        <v>3423.76</v>
      </c>
      <c r="I46" s="104">
        <f>H46*100/D46</f>
        <v>16.904117705144664</v>
      </c>
      <c r="J46" s="104">
        <f>H46*100/E46</f>
        <v>105.21696373693915</v>
      </c>
    </row>
    <row r="47" spans="1:10" ht="124.5" customHeight="1">
      <c r="A47" s="96" t="s">
        <v>118</v>
      </c>
      <c r="B47" s="27">
        <v>24061900</v>
      </c>
      <c r="C47" s="32"/>
      <c r="D47" s="32"/>
      <c r="E47" s="30"/>
      <c r="F47" s="25"/>
      <c r="G47" s="30"/>
      <c r="H47" s="30">
        <v>425</v>
      </c>
      <c r="I47" s="104"/>
      <c r="J47" s="104"/>
    </row>
    <row r="48" spans="1:10" ht="20.25" customHeight="1">
      <c r="A48" s="102" t="s">
        <v>45</v>
      </c>
      <c r="B48" s="23">
        <v>30000000</v>
      </c>
      <c r="C48" s="24">
        <v>0</v>
      </c>
      <c r="D48" s="24">
        <v>0</v>
      </c>
      <c r="E48" s="25">
        <v>0</v>
      </c>
      <c r="F48" s="25">
        <f>SUM(G48+E48)</f>
        <v>2480</v>
      </c>
      <c r="G48" s="25">
        <v>2480</v>
      </c>
      <c r="H48" s="25">
        <f>H49</f>
        <v>50</v>
      </c>
      <c r="I48" s="18"/>
      <c r="J48" s="18"/>
    </row>
    <row r="49" spans="1:10" ht="105.75" customHeight="1">
      <c r="A49" s="95" t="s">
        <v>54</v>
      </c>
      <c r="B49" s="27">
        <v>31010200</v>
      </c>
      <c r="C49" s="28">
        <v>0</v>
      </c>
      <c r="D49" s="28">
        <v>0</v>
      </c>
      <c r="E49" s="30">
        <v>0</v>
      </c>
      <c r="F49" s="30"/>
      <c r="G49" s="30"/>
      <c r="H49" s="30">
        <v>50</v>
      </c>
      <c r="I49" s="18"/>
      <c r="J49" s="18"/>
    </row>
    <row r="50" spans="1:10" ht="12.75" customHeight="1" hidden="1">
      <c r="A50" s="22"/>
      <c r="B50" s="23"/>
      <c r="C50" s="24" t="e">
        <f>C9+C10+C11+C12+#REF!+#REF!+C17+#REF!+#REF!+#REF!+C42+C43+C44</f>
        <v>#REF!</v>
      </c>
      <c r="D50" s="24" t="e">
        <f>D9+D10+D11+D12+#REF!+#REF!+D17+#REF!+#REF!+#REF!+D42+D43+D44</f>
        <v>#REF!</v>
      </c>
      <c r="E50" s="24" t="e">
        <f>E9+E10+E11+E12+#REF!+#REF!+E17+#REF!+#REF!+#REF!+E42+E43+E44</f>
        <v>#REF!</v>
      </c>
      <c r="F50" s="24" t="e">
        <f>F9+F10+F11+F12+#REF!+#REF!+F17+#REF!+#REF!+#REF!+F42+F43+F44</f>
        <v>#REF!</v>
      </c>
      <c r="G50" s="24" t="e">
        <f>G9+G10+G11+G12+#REF!+#REF!+G17+#REF!+#REF!+#REF!+G42+G43+G44</f>
        <v>#REF!</v>
      </c>
      <c r="H50" s="24" t="e">
        <f>H9+H10+H11+H12+#REF!+#REF!+H17+#REF!+#REF!+#REF!+H42+H43+H44+H48+H49</f>
        <v>#REF!</v>
      </c>
      <c r="I50" s="19" t="e">
        <f>H50*100/D50</f>
        <v>#REF!</v>
      </c>
      <c r="J50" s="18" t="e">
        <f>H50*100/E50</f>
        <v>#REF!</v>
      </c>
    </row>
    <row r="51" spans="1:10" ht="11.25" customHeight="1" hidden="1">
      <c r="A51" s="22" t="s">
        <v>10</v>
      </c>
      <c r="B51" s="23">
        <v>41032303</v>
      </c>
      <c r="C51" s="24"/>
      <c r="D51" s="25"/>
      <c r="E51" s="25"/>
      <c r="F51" s="25"/>
      <c r="G51" s="25"/>
      <c r="H51" s="25"/>
      <c r="I51" s="19" t="e">
        <f>H51*100/D51</f>
        <v>#DIV/0!</v>
      </c>
      <c r="J51" s="19" t="e">
        <f>H51*100/E51</f>
        <v>#DIV/0!</v>
      </c>
    </row>
    <row r="52" spans="1:10" ht="12.75">
      <c r="A52" s="26"/>
      <c r="B52" s="23" t="s">
        <v>13</v>
      </c>
      <c r="C52" s="24">
        <f>C9+C10+C11+C12+C17+C24+C42+C43+C44+C48+C37</f>
        <v>6531439</v>
      </c>
      <c r="D52" s="24">
        <f>D9+D10+D11+D12+D17+D24+D42+D43+D44+D48+D37</f>
        <v>6531439</v>
      </c>
      <c r="E52" s="24">
        <f>E9+E10+E11+E12+E17+E24+E42+E43+E44+E48+E37</f>
        <v>2892376.63</v>
      </c>
      <c r="F52" s="24">
        <f>F9+F10+F11+F12+F17+F24+F42+F43+F44+F48+F37</f>
        <v>2313791.76</v>
      </c>
      <c r="G52" s="24">
        <f>G9+G10+G11+G12+G17+G24+G42+G43+G44+G48+G37</f>
        <v>48743</v>
      </c>
      <c r="H52" s="24">
        <f>H9+H10+H11+H12+H17+H24+H42+H43+H44+H48+H37+H41+H47</f>
        <v>3001490.15</v>
      </c>
      <c r="I52" s="18">
        <f>H52*100/D52</f>
        <v>45.95450022575423</v>
      </c>
      <c r="J52" s="18">
        <f>H52*100/E52</f>
        <v>103.77245199910222</v>
      </c>
    </row>
    <row r="53" spans="1:10" ht="12.75">
      <c r="A53" s="53"/>
      <c r="B53" s="51"/>
      <c r="C53" s="52"/>
      <c r="D53" s="52"/>
      <c r="E53" s="52"/>
      <c r="F53" s="52"/>
      <c r="G53" s="52"/>
      <c r="H53" s="52"/>
      <c r="I53" s="65"/>
      <c r="J53" s="65"/>
    </row>
    <row r="54" spans="1:10" ht="12.75">
      <c r="A54" s="53"/>
      <c r="B54" s="51"/>
      <c r="C54" s="52"/>
      <c r="D54" s="52"/>
      <c r="E54" s="52"/>
      <c r="F54" s="52"/>
      <c r="G54" s="52"/>
      <c r="H54" s="52"/>
      <c r="I54" s="65"/>
      <c r="J54" s="65"/>
    </row>
    <row r="55" spans="1:10" ht="12.75">
      <c r="A55" s="53"/>
      <c r="B55" s="51"/>
      <c r="C55" s="52"/>
      <c r="D55" s="52"/>
      <c r="E55" s="52"/>
      <c r="F55" s="52"/>
      <c r="G55" s="52"/>
      <c r="H55" s="52"/>
      <c r="I55" s="65"/>
      <c r="J55" s="65"/>
    </row>
    <row r="56" spans="1:10" ht="12.75">
      <c r="A56" s="33"/>
      <c r="B56" s="34"/>
      <c r="C56" s="35"/>
      <c r="D56" s="34"/>
      <c r="E56" s="34"/>
      <c r="F56" s="34">
        <f>SUM(G56+E56)</f>
        <v>0</v>
      </c>
      <c r="G56" s="34"/>
      <c r="H56" s="36"/>
      <c r="I56" s="21"/>
      <c r="J56" s="20"/>
    </row>
    <row r="57" spans="1:10" ht="12.75">
      <c r="A57" s="46"/>
      <c r="B57" s="47"/>
      <c r="C57" s="66"/>
      <c r="D57" s="66"/>
      <c r="E57" s="66"/>
      <c r="F57" s="66"/>
      <c r="G57" s="66"/>
      <c r="H57" s="67"/>
      <c r="I57" s="68"/>
      <c r="J57" s="50"/>
    </row>
    <row r="58" spans="1:10" ht="15">
      <c r="A58" s="46"/>
      <c r="B58" s="47"/>
      <c r="C58" s="69" t="s">
        <v>15</v>
      </c>
      <c r="D58" s="70"/>
      <c r="E58" s="71"/>
      <c r="F58" s="71"/>
      <c r="G58" s="71"/>
      <c r="H58" s="72" t="s">
        <v>37</v>
      </c>
      <c r="I58" s="73"/>
      <c r="J58" s="10"/>
    </row>
    <row r="59" spans="3:10" ht="15">
      <c r="C59" s="69"/>
      <c r="D59" s="70"/>
      <c r="E59" s="71"/>
      <c r="F59" s="71"/>
      <c r="G59" s="71"/>
      <c r="H59" s="72"/>
      <c r="I59" s="73"/>
      <c r="J59" s="10"/>
    </row>
    <row r="60" spans="3:10" ht="15">
      <c r="C60" s="69" t="s">
        <v>87</v>
      </c>
      <c r="D60" s="70"/>
      <c r="E60" s="71"/>
      <c r="F60" s="71"/>
      <c r="G60" s="71"/>
      <c r="H60" s="72" t="s">
        <v>38</v>
      </c>
      <c r="I60" s="73"/>
      <c r="J60" s="10"/>
    </row>
    <row r="61" spans="3:10" ht="12.75">
      <c r="C61" s="1"/>
      <c r="D61" s="4"/>
      <c r="E61" s="4"/>
      <c r="F61" s="4"/>
      <c r="G61" s="4"/>
      <c r="H61" s="4"/>
      <c r="I61" s="73"/>
      <c r="J61" s="10"/>
    </row>
    <row r="62" spans="9:10" ht="12.75">
      <c r="I62" s="10"/>
      <c r="J62" s="10"/>
    </row>
    <row r="65" ht="12.75">
      <c r="H65" s="3" t="s">
        <v>95</v>
      </c>
    </row>
  </sheetData>
  <mergeCells count="11">
    <mergeCell ref="B2:H2"/>
    <mergeCell ref="B3:J3"/>
    <mergeCell ref="D5:D7"/>
    <mergeCell ref="A5:A7"/>
    <mergeCell ref="A8:J8"/>
    <mergeCell ref="E5:E7"/>
    <mergeCell ref="H5:H7"/>
    <mergeCell ref="I5:I7"/>
    <mergeCell ref="J5:J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26" sqref="A26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119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4.2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105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33026.03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15096.85</v>
      </c>
      <c r="I11" s="19"/>
      <c r="J11" s="19"/>
    </row>
    <row r="12" spans="1:10" ht="51">
      <c r="A12" s="119" t="s">
        <v>44</v>
      </c>
      <c r="B12" s="39">
        <v>12020200</v>
      </c>
      <c r="C12" s="81"/>
      <c r="D12" s="81"/>
      <c r="E12" s="40"/>
      <c r="F12" s="37"/>
      <c r="G12" s="39"/>
      <c r="H12" s="41">
        <v>17929.18</v>
      </c>
      <c r="I12" s="19"/>
      <c r="J12" s="19"/>
    </row>
    <row r="13" spans="1:10" ht="38.25">
      <c r="A13" s="121" t="s">
        <v>94</v>
      </c>
      <c r="B13" s="37">
        <v>12030100</v>
      </c>
      <c r="C13" s="81"/>
      <c r="D13" s="81"/>
      <c r="E13" s="40"/>
      <c r="F13" s="37"/>
      <c r="G13" s="39"/>
      <c r="H13" s="42">
        <v>387.94</v>
      </c>
      <c r="I13" s="19"/>
      <c r="J13" s="19"/>
    </row>
    <row r="14" spans="1:10" ht="41.25" customHeight="1">
      <c r="A14" s="121" t="s">
        <v>74</v>
      </c>
      <c r="B14" s="37">
        <v>12030200</v>
      </c>
      <c r="C14" s="80">
        <v>53889</v>
      </c>
      <c r="D14" s="80">
        <v>53889</v>
      </c>
      <c r="E14" s="38">
        <v>53889</v>
      </c>
      <c r="F14" s="37"/>
      <c r="G14" s="39"/>
      <c r="H14" s="42">
        <v>8999.12</v>
      </c>
      <c r="I14" s="19">
        <f>H14*100/D14</f>
        <v>16.699363506466998</v>
      </c>
      <c r="J14" s="19">
        <f>H14*100/E14</f>
        <v>16.699363506466998</v>
      </c>
    </row>
    <row r="15" spans="1:10" ht="80.25" customHeight="1">
      <c r="A15" s="85" t="s">
        <v>93</v>
      </c>
      <c r="B15" s="37">
        <v>18041500</v>
      </c>
      <c r="C15" s="80"/>
      <c r="D15" s="80"/>
      <c r="E15" s="38"/>
      <c r="F15" s="37"/>
      <c r="G15" s="39"/>
      <c r="H15" s="42">
        <v>3356.09</v>
      </c>
      <c r="I15" s="19"/>
      <c r="J15" s="19"/>
    </row>
    <row r="16" spans="1:10" ht="12.75">
      <c r="A16" s="120" t="s">
        <v>47</v>
      </c>
      <c r="B16" s="37">
        <v>18050000</v>
      </c>
      <c r="C16" s="80">
        <f>SUM(C19:C20)</f>
        <v>700000</v>
      </c>
      <c r="D16" s="80">
        <f>SUM(D19:D20)</f>
        <v>700000</v>
      </c>
      <c r="E16" s="80">
        <f>SUM(E19:E20)</f>
        <v>177150</v>
      </c>
      <c r="F16" s="37"/>
      <c r="G16" s="37"/>
      <c r="H16" s="42">
        <f>SUM(H17:H20)</f>
        <v>364352.06</v>
      </c>
      <c r="I16" s="19">
        <f>H16*100/D16</f>
        <v>52.05029428571429</v>
      </c>
      <c r="J16" s="19">
        <f>H16*100/E16</f>
        <v>205.67432119672594</v>
      </c>
    </row>
    <row r="17" spans="1:10" ht="30.75" customHeight="1">
      <c r="A17" s="90" t="s">
        <v>91</v>
      </c>
      <c r="B17" s="43">
        <v>18050100</v>
      </c>
      <c r="C17" s="80"/>
      <c r="D17" s="80"/>
      <c r="E17" s="38"/>
      <c r="F17" s="37"/>
      <c r="G17" s="37"/>
      <c r="H17" s="93">
        <v>9530.82</v>
      </c>
      <c r="I17" s="19"/>
      <c r="J17" s="19"/>
    </row>
    <row r="18" spans="1:10" ht="25.5">
      <c r="A18" s="90" t="s">
        <v>92</v>
      </c>
      <c r="B18" s="43">
        <v>18050200</v>
      </c>
      <c r="C18" s="80"/>
      <c r="D18" s="80"/>
      <c r="E18" s="38"/>
      <c r="F18" s="37"/>
      <c r="G18" s="37"/>
      <c r="H18" s="93">
        <v>45351.53</v>
      </c>
      <c r="I18" s="19"/>
      <c r="J18" s="19"/>
    </row>
    <row r="19" spans="1:10" ht="17.25" customHeight="1">
      <c r="A19" s="89" t="s">
        <v>48</v>
      </c>
      <c r="B19" s="39">
        <v>18050300</v>
      </c>
      <c r="C19" s="81">
        <v>247000</v>
      </c>
      <c r="D19" s="81">
        <v>247000</v>
      </c>
      <c r="E19" s="40">
        <v>62000</v>
      </c>
      <c r="F19" s="37"/>
      <c r="G19" s="39"/>
      <c r="H19" s="41">
        <v>88097.5</v>
      </c>
      <c r="I19" s="19">
        <f>H19*100/D19</f>
        <v>35.667004048582996</v>
      </c>
      <c r="J19" s="19">
        <f>H19*100/E19</f>
        <v>142.09274193548387</v>
      </c>
    </row>
    <row r="20" spans="1:10" ht="12.75">
      <c r="A20" s="90" t="s">
        <v>49</v>
      </c>
      <c r="B20" s="39">
        <v>18050400</v>
      </c>
      <c r="C20" s="81">
        <v>453000</v>
      </c>
      <c r="D20" s="81">
        <v>453000</v>
      </c>
      <c r="E20" s="40">
        <v>115150</v>
      </c>
      <c r="F20" s="37"/>
      <c r="G20" s="39"/>
      <c r="H20" s="41">
        <v>221372.21</v>
      </c>
      <c r="I20" s="19">
        <f>H20*100/D20</f>
        <v>48.86803752759382</v>
      </c>
      <c r="J20" s="19">
        <f>H20*100/E20</f>
        <v>192.24681719496309</v>
      </c>
    </row>
    <row r="21" spans="1:10" ht="78" customHeight="1">
      <c r="A21" s="91" t="s">
        <v>78</v>
      </c>
      <c r="B21" s="37">
        <v>24062100</v>
      </c>
      <c r="C21" s="80">
        <v>0</v>
      </c>
      <c r="D21" s="80">
        <v>0</v>
      </c>
      <c r="E21" s="40">
        <v>0</v>
      </c>
      <c r="F21" s="37"/>
      <c r="G21" s="39"/>
      <c r="H21" s="58">
        <v>67.07</v>
      </c>
      <c r="I21" s="19"/>
      <c r="J21" s="19"/>
    </row>
    <row r="22" spans="1:10" ht="25.5">
      <c r="A22" s="22" t="s">
        <v>34</v>
      </c>
      <c r="B22" s="37">
        <v>25010000</v>
      </c>
      <c r="C22" s="82">
        <f>SUM(C23:C24)</f>
        <v>380800</v>
      </c>
      <c r="D22" s="82">
        <f>SUM(D23:D24)</f>
        <v>380800</v>
      </c>
      <c r="E22" s="37">
        <f>SUM(E23:E24)</f>
        <v>0</v>
      </c>
      <c r="F22" s="37">
        <f>SUM(G22+E22)</f>
        <v>0</v>
      </c>
      <c r="G22" s="37">
        <f>SUM(G23:G24)</f>
        <v>0</v>
      </c>
      <c r="H22" s="42">
        <f>SUM(H23:H24)</f>
        <v>191580.49000000002</v>
      </c>
      <c r="I22" s="19">
        <f aca="true" t="shared" si="1" ref="I22:I27">H22*100/D22</f>
        <v>50.31000262605043</v>
      </c>
      <c r="J22" s="19"/>
    </row>
    <row r="23" spans="1:10" ht="39" customHeight="1">
      <c r="A23" s="87" t="s">
        <v>75</v>
      </c>
      <c r="B23" s="43">
        <v>25010100</v>
      </c>
      <c r="C23" s="83">
        <v>360000</v>
      </c>
      <c r="D23" s="83">
        <v>360000</v>
      </c>
      <c r="E23" s="39"/>
      <c r="F23" s="37"/>
      <c r="G23" s="39"/>
      <c r="H23" s="41">
        <v>182964.73</v>
      </c>
      <c r="I23" s="19">
        <f t="shared" si="1"/>
        <v>50.82353611111111</v>
      </c>
      <c r="J23" s="19"/>
    </row>
    <row r="24" spans="1:10" ht="32.25" customHeight="1">
      <c r="A24" s="87" t="s">
        <v>76</v>
      </c>
      <c r="B24" s="43">
        <v>25010300</v>
      </c>
      <c r="C24" s="83">
        <v>20800</v>
      </c>
      <c r="D24" s="83">
        <v>20800</v>
      </c>
      <c r="E24" s="39"/>
      <c r="F24" s="37"/>
      <c r="G24" s="39"/>
      <c r="H24" s="41">
        <v>8615.76</v>
      </c>
      <c r="I24" s="19">
        <f t="shared" si="1"/>
        <v>41.42192307692308</v>
      </c>
      <c r="J24" s="19"/>
    </row>
    <row r="25" spans="1:10" ht="25.5" customHeight="1">
      <c r="A25" s="22" t="s">
        <v>6</v>
      </c>
      <c r="B25" s="37">
        <v>25020200</v>
      </c>
      <c r="C25" s="84"/>
      <c r="D25" s="42">
        <v>14325.93</v>
      </c>
      <c r="E25" s="39">
        <v>7162.97</v>
      </c>
      <c r="F25" s="37"/>
      <c r="G25" s="39"/>
      <c r="H25" s="42">
        <v>15290.07</v>
      </c>
      <c r="I25" s="19">
        <f t="shared" si="1"/>
        <v>106.73003428049697</v>
      </c>
      <c r="J25" s="19"/>
    </row>
    <row r="26" spans="1:10" ht="153.75" customHeight="1">
      <c r="A26" s="92" t="s">
        <v>46</v>
      </c>
      <c r="B26" s="37">
        <v>33010101</v>
      </c>
      <c r="C26" s="82">
        <v>347014</v>
      </c>
      <c r="D26" s="82">
        <v>347814</v>
      </c>
      <c r="E26" s="37">
        <v>292814</v>
      </c>
      <c r="F26" s="37"/>
      <c r="G26" s="37"/>
      <c r="H26" s="42">
        <v>81849.54</v>
      </c>
      <c r="I26" s="19">
        <f t="shared" si="1"/>
        <v>23.532560506477598</v>
      </c>
      <c r="J26" s="19">
        <f>H26*100/E26</f>
        <v>27.952741330674076</v>
      </c>
    </row>
    <row r="27" spans="1:10" ht="66" customHeight="1">
      <c r="A27" s="85" t="s">
        <v>77</v>
      </c>
      <c r="B27" s="37">
        <v>19010100</v>
      </c>
      <c r="C27" s="80">
        <v>24000</v>
      </c>
      <c r="D27" s="80">
        <v>24000</v>
      </c>
      <c r="E27" s="38">
        <v>13000</v>
      </c>
      <c r="F27" s="38"/>
      <c r="G27" s="38"/>
      <c r="H27" s="45">
        <v>9745.48</v>
      </c>
      <c r="I27" s="19">
        <f t="shared" si="1"/>
        <v>40.60616666666667</v>
      </c>
      <c r="J27" s="19">
        <f>H27*100/E27</f>
        <v>74.96523076923077</v>
      </c>
    </row>
    <row r="28" spans="1:10" ht="43.5" customHeight="1">
      <c r="A28" s="92" t="s">
        <v>116</v>
      </c>
      <c r="B28" s="37">
        <v>19010200</v>
      </c>
      <c r="C28" s="80"/>
      <c r="D28" s="80"/>
      <c r="E28" s="38"/>
      <c r="F28" s="38"/>
      <c r="G28" s="38"/>
      <c r="H28" s="45">
        <v>13746.22</v>
      </c>
      <c r="I28" s="19"/>
      <c r="J28" s="19"/>
    </row>
    <row r="29" spans="1:10" ht="67.5" customHeight="1">
      <c r="A29" s="85" t="s">
        <v>103</v>
      </c>
      <c r="B29" s="37">
        <v>19010300</v>
      </c>
      <c r="C29" s="80"/>
      <c r="D29" s="80"/>
      <c r="E29" s="38"/>
      <c r="F29" s="38"/>
      <c r="G29" s="38"/>
      <c r="H29" s="45">
        <v>2183.53</v>
      </c>
      <c r="I29" s="19"/>
      <c r="J29" s="19"/>
    </row>
    <row r="30" spans="1:10" ht="66" customHeight="1">
      <c r="A30" s="127" t="s">
        <v>89</v>
      </c>
      <c r="B30" s="43">
        <v>19050200</v>
      </c>
      <c r="C30" s="80"/>
      <c r="D30" s="80"/>
      <c r="E30" s="38"/>
      <c r="F30" s="38"/>
      <c r="G30" s="38"/>
      <c r="H30" s="45">
        <v>8224.07</v>
      </c>
      <c r="I30" s="19"/>
      <c r="J30" s="19"/>
    </row>
    <row r="31" spans="1:10" ht="54.75" customHeight="1">
      <c r="A31" s="87" t="s">
        <v>90</v>
      </c>
      <c r="B31" s="43">
        <v>19050300</v>
      </c>
      <c r="C31" s="80"/>
      <c r="D31" s="80"/>
      <c r="E31" s="38"/>
      <c r="F31" s="38"/>
      <c r="G31" s="38"/>
      <c r="H31" s="45">
        <v>265.87</v>
      </c>
      <c r="I31" s="19"/>
      <c r="J31" s="19"/>
    </row>
    <row r="32" spans="1:10" ht="12.75">
      <c r="A32" s="44"/>
      <c r="B32" s="23" t="s">
        <v>13</v>
      </c>
      <c r="C32" s="80">
        <f>C14+C16+C22+C26+C27</f>
        <v>1505703</v>
      </c>
      <c r="D32" s="45">
        <f>D14+D16+D22+D25+D26+D27</f>
        <v>1520828.93</v>
      </c>
      <c r="E32" s="80">
        <f>E10+E16+E22+E26+E27+E14</f>
        <v>536853</v>
      </c>
      <c r="F32" s="45">
        <f>F10+F16+F22+F26+F27</f>
        <v>0</v>
      </c>
      <c r="G32" s="45">
        <f>G10+G16+G22+G26+G27</f>
        <v>0</v>
      </c>
      <c r="H32" s="45">
        <f>H31+H30+H26+H25+H22+H21+H16+H15+H14+H13+H10+H27+H29+H28</f>
        <v>733073.58</v>
      </c>
      <c r="I32" s="19">
        <f>H32*100/D32</f>
        <v>48.202237972945454</v>
      </c>
      <c r="J32" s="19">
        <f>H32*100/E32</f>
        <v>136.5501505998849</v>
      </c>
    </row>
    <row r="33" spans="1:10" ht="12.75">
      <c r="A33" s="46"/>
      <c r="B33" s="47"/>
      <c r="C33" s="48"/>
      <c r="D33" s="48"/>
      <c r="E33" s="48"/>
      <c r="F33" s="48"/>
      <c r="G33" s="48"/>
      <c r="H33" s="49"/>
      <c r="I33" s="50"/>
      <c r="J33" s="50"/>
    </row>
    <row r="34" spans="3:10" ht="12.75">
      <c r="C34" s="66"/>
      <c r="D34" s="66"/>
      <c r="E34" s="66"/>
      <c r="F34" s="66"/>
      <c r="G34" s="66"/>
      <c r="H34" s="67"/>
      <c r="I34" s="68"/>
      <c r="J34" s="10"/>
    </row>
    <row r="35" spans="3:10" ht="15">
      <c r="C35" s="69" t="s">
        <v>15</v>
      </c>
      <c r="D35" s="70"/>
      <c r="E35" s="71"/>
      <c r="F35" s="71"/>
      <c r="G35" s="71"/>
      <c r="H35" s="72" t="s">
        <v>37</v>
      </c>
      <c r="I35" s="73"/>
      <c r="J35" s="10"/>
    </row>
    <row r="36" spans="3:10" ht="15">
      <c r="C36" s="69"/>
      <c r="D36" s="70"/>
      <c r="E36" s="71"/>
      <c r="F36" s="71"/>
      <c r="G36" s="71"/>
      <c r="H36" s="72"/>
      <c r="I36" s="73"/>
      <c r="J36" s="10"/>
    </row>
    <row r="37" spans="3:10" ht="15">
      <c r="C37" s="69" t="s">
        <v>87</v>
      </c>
      <c r="D37" s="70"/>
      <c r="E37" s="71"/>
      <c r="F37" s="71"/>
      <c r="G37" s="71"/>
      <c r="H37" s="72" t="s">
        <v>38</v>
      </c>
      <c r="I37" s="73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</sheetData>
  <mergeCells count="11">
    <mergeCell ref="A9:J9"/>
    <mergeCell ref="A5:A7"/>
    <mergeCell ref="E5:E7"/>
    <mergeCell ref="H5:H7"/>
    <mergeCell ref="I5:I7"/>
    <mergeCell ref="J5:J7"/>
    <mergeCell ref="B5:B7"/>
    <mergeCell ref="C5:C7"/>
    <mergeCell ref="B2:H2"/>
    <mergeCell ref="B3:J3"/>
    <mergeCell ref="D5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1">
      <selection activeCell="C67" sqref="C67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23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120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27.75" customHeight="1">
      <c r="A9" s="22" t="s">
        <v>18</v>
      </c>
      <c r="B9" s="23">
        <v>11010000</v>
      </c>
      <c r="C9" s="24">
        <v>4259139</v>
      </c>
      <c r="D9" s="126">
        <v>4163303</v>
      </c>
      <c r="E9" s="126">
        <v>2081923</v>
      </c>
      <c r="F9" s="126">
        <v>1481073.07</v>
      </c>
      <c r="G9" s="25"/>
      <c r="H9" s="126">
        <v>2074025.69</v>
      </c>
      <c r="I9" s="18">
        <f aca="true" t="shared" si="0" ref="I9:I16">H9*100/D9</f>
        <v>49.81683269269616</v>
      </c>
      <c r="J9" s="18">
        <f aca="true" t="shared" si="1" ref="J9:J16">H9*100/E9</f>
        <v>99.62067233034075</v>
      </c>
    </row>
    <row r="10" spans="1:10" ht="60" customHeight="1">
      <c r="A10" s="22" t="s">
        <v>19</v>
      </c>
      <c r="B10" s="23">
        <v>11020200</v>
      </c>
      <c r="C10" s="25">
        <v>9000</v>
      </c>
      <c r="D10" s="126">
        <v>4464</v>
      </c>
      <c r="E10" s="126">
        <v>1964</v>
      </c>
      <c r="F10" s="126">
        <v>1464</v>
      </c>
      <c r="G10" s="25"/>
      <c r="H10" s="126">
        <v>1464</v>
      </c>
      <c r="I10" s="18">
        <f t="shared" si="0"/>
        <v>32.795698924731184</v>
      </c>
      <c r="J10" s="18">
        <f t="shared" si="1"/>
        <v>74.54175152749491</v>
      </c>
    </row>
    <row r="11" spans="1:10" ht="67.5" customHeight="1">
      <c r="A11" s="22" t="s">
        <v>20</v>
      </c>
      <c r="B11" s="23">
        <v>13010200</v>
      </c>
      <c r="C11" s="24">
        <v>100000</v>
      </c>
      <c r="D11" s="126">
        <v>155695</v>
      </c>
      <c r="E11" s="126">
        <v>129837</v>
      </c>
      <c r="F11" s="126">
        <v>129837.7</v>
      </c>
      <c r="G11" s="25"/>
      <c r="H11" s="126">
        <v>129837.7</v>
      </c>
      <c r="I11" s="18">
        <f t="shared" si="0"/>
        <v>83.39233758309516</v>
      </c>
      <c r="J11" s="18">
        <f t="shared" si="1"/>
        <v>100.00053913753399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1794371</v>
      </c>
      <c r="E12" s="25">
        <f t="shared" si="2"/>
        <v>907894.9400000001</v>
      </c>
      <c r="F12" s="25">
        <f t="shared" si="2"/>
        <v>698936.99</v>
      </c>
      <c r="G12" s="25">
        <f t="shared" si="2"/>
        <v>46263</v>
      </c>
      <c r="H12" s="25">
        <f t="shared" si="2"/>
        <v>995721.9500000001</v>
      </c>
      <c r="I12" s="18">
        <f t="shared" si="0"/>
        <v>55.49142011323188</v>
      </c>
      <c r="J12" s="18">
        <f t="shared" si="1"/>
        <v>109.67369748750885</v>
      </c>
    </row>
    <row r="13" spans="1:10" ht="25.5">
      <c r="A13" s="13" t="s">
        <v>21</v>
      </c>
      <c r="B13" s="14">
        <v>13050100</v>
      </c>
      <c r="C13" s="17">
        <v>200000</v>
      </c>
      <c r="D13" s="126">
        <v>208308</v>
      </c>
      <c r="E13" s="126">
        <v>120308</v>
      </c>
      <c r="F13" s="126">
        <v>96698.14</v>
      </c>
      <c r="G13" s="16">
        <v>10758</v>
      </c>
      <c r="H13" s="126">
        <v>134595.01</v>
      </c>
      <c r="I13" s="104">
        <f t="shared" si="0"/>
        <v>64.61346179695451</v>
      </c>
      <c r="J13" s="104">
        <f t="shared" si="1"/>
        <v>111.87536157196529</v>
      </c>
    </row>
    <row r="14" spans="1:10" ht="25.5">
      <c r="A14" s="13" t="s">
        <v>22</v>
      </c>
      <c r="B14" s="14">
        <v>13050200</v>
      </c>
      <c r="C14" s="16">
        <v>1102500</v>
      </c>
      <c r="D14" s="126">
        <v>1064079</v>
      </c>
      <c r="E14" s="126">
        <v>517076.31</v>
      </c>
      <c r="F14" s="126">
        <v>409465.69</v>
      </c>
      <c r="G14" s="16">
        <v>19255</v>
      </c>
      <c r="H14" s="126">
        <v>543146.16</v>
      </c>
      <c r="I14" s="104">
        <f t="shared" si="0"/>
        <v>51.04378152374025</v>
      </c>
      <c r="J14" s="104">
        <f t="shared" si="1"/>
        <v>105.04178000341962</v>
      </c>
    </row>
    <row r="15" spans="1:10" ht="25.5">
      <c r="A15" s="13" t="s">
        <v>23</v>
      </c>
      <c r="B15" s="14">
        <v>13050300</v>
      </c>
      <c r="C15" s="17">
        <v>50000</v>
      </c>
      <c r="D15" s="126">
        <v>55429</v>
      </c>
      <c r="E15" s="126">
        <v>33429</v>
      </c>
      <c r="F15" s="126">
        <v>11698.64</v>
      </c>
      <c r="G15" s="16">
        <v>2750</v>
      </c>
      <c r="H15" s="126">
        <v>47403.04</v>
      </c>
      <c r="I15" s="104">
        <f t="shared" si="0"/>
        <v>85.52028721427412</v>
      </c>
      <c r="J15" s="104">
        <f t="shared" si="1"/>
        <v>141.8021478357115</v>
      </c>
    </row>
    <row r="16" spans="1:10" ht="12.75">
      <c r="A16" s="13" t="s">
        <v>24</v>
      </c>
      <c r="B16" s="14">
        <v>13050500</v>
      </c>
      <c r="C16" s="17">
        <v>450000</v>
      </c>
      <c r="D16" s="126">
        <v>466555</v>
      </c>
      <c r="E16" s="126">
        <v>237081.63</v>
      </c>
      <c r="F16" s="126">
        <v>181074.52</v>
      </c>
      <c r="G16" s="16">
        <v>13500</v>
      </c>
      <c r="H16" s="126">
        <v>270577.74</v>
      </c>
      <c r="I16" s="104">
        <f t="shared" si="0"/>
        <v>57.99482161803003</v>
      </c>
      <c r="J16" s="104">
        <f t="shared" si="1"/>
        <v>114.12851345757998</v>
      </c>
    </row>
    <row r="17" spans="1:10" ht="25.5">
      <c r="A17" s="94" t="s">
        <v>80</v>
      </c>
      <c r="B17" s="23">
        <v>16010000</v>
      </c>
      <c r="C17" s="24">
        <f>SUM(C18:C21)</f>
        <v>0</v>
      </c>
      <c r="D17" s="24">
        <f>SUM(D18:D21)</f>
        <v>0</v>
      </c>
      <c r="E17" s="24">
        <f>SUM(E18:E21)</f>
        <v>0</v>
      </c>
      <c r="F17" s="25">
        <f>SUM(G17+E17)</f>
        <v>0</v>
      </c>
      <c r="G17" s="24">
        <f>SUM(G18:G21)</f>
        <v>0</v>
      </c>
      <c r="H17" s="24">
        <f>SUM(H18:H23)</f>
        <v>32213.41</v>
      </c>
      <c r="I17" s="18"/>
      <c r="J17" s="18"/>
    </row>
    <row r="18" spans="1:10" ht="12.75">
      <c r="A18" s="95" t="s">
        <v>64</v>
      </c>
      <c r="B18" s="27">
        <v>16010100</v>
      </c>
      <c r="C18" s="31"/>
      <c r="D18" s="31"/>
      <c r="E18" s="29"/>
      <c r="F18" s="25"/>
      <c r="G18" s="29"/>
      <c r="H18" s="126">
        <v>248.46</v>
      </c>
      <c r="I18" s="18"/>
      <c r="J18" s="18"/>
    </row>
    <row r="19" spans="1:10" ht="12.75">
      <c r="A19" s="95" t="s">
        <v>65</v>
      </c>
      <c r="B19" s="43">
        <v>16010200</v>
      </c>
      <c r="C19" s="31"/>
      <c r="D19" s="31"/>
      <c r="E19" s="29"/>
      <c r="F19" s="25"/>
      <c r="G19" s="29"/>
      <c r="H19" s="126">
        <v>8912.69</v>
      </c>
      <c r="I19" s="18"/>
      <c r="J19" s="18"/>
    </row>
    <row r="20" spans="1:10" ht="25.5">
      <c r="A20" s="95" t="s">
        <v>66</v>
      </c>
      <c r="B20" s="43">
        <v>16010400</v>
      </c>
      <c r="C20" s="31"/>
      <c r="D20" s="31" t="s">
        <v>113</v>
      </c>
      <c r="E20" s="29"/>
      <c r="F20" s="25"/>
      <c r="G20" s="29"/>
      <c r="H20" s="126">
        <v>54.74</v>
      </c>
      <c r="I20" s="18"/>
      <c r="J20" s="18"/>
    </row>
    <row r="21" spans="1:10" ht="12.75">
      <c r="A21" s="95" t="s">
        <v>67</v>
      </c>
      <c r="B21" s="43">
        <v>16010500</v>
      </c>
      <c r="C21" s="31"/>
      <c r="D21" s="31"/>
      <c r="E21" s="29"/>
      <c r="F21" s="25"/>
      <c r="G21" s="29"/>
      <c r="H21" s="126">
        <v>22722.52</v>
      </c>
      <c r="I21" s="18"/>
      <c r="J21" s="18"/>
    </row>
    <row r="22" spans="1:10" ht="38.25">
      <c r="A22" s="96" t="s">
        <v>81</v>
      </c>
      <c r="B22" s="43">
        <v>16011500</v>
      </c>
      <c r="C22" s="31"/>
      <c r="D22" s="31"/>
      <c r="E22" s="29"/>
      <c r="F22" s="25"/>
      <c r="G22" s="29"/>
      <c r="H22" s="126">
        <v>170</v>
      </c>
      <c r="I22" s="18"/>
      <c r="J22" s="18"/>
    </row>
    <row r="23" spans="1:10" ht="12.75">
      <c r="A23" s="26" t="s">
        <v>3</v>
      </c>
      <c r="B23" s="43">
        <v>16012100</v>
      </c>
      <c r="C23" s="31"/>
      <c r="D23" s="31"/>
      <c r="E23" s="29"/>
      <c r="F23" s="25"/>
      <c r="G23" s="29"/>
      <c r="H23" s="126">
        <v>105</v>
      </c>
      <c r="I23" s="18"/>
      <c r="J23" s="18"/>
    </row>
    <row r="24" spans="1:10" ht="13.5" customHeight="1">
      <c r="A24" s="22" t="s">
        <v>39</v>
      </c>
      <c r="B24" s="23">
        <v>18000000</v>
      </c>
      <c r="C24" s="24">
        <f>C26+C27</f>
        <v>115800</v>
      </c>
      <c r="D24" s="24">
        <f>D26+D27</f>
        <v>137960</v>
      </c>
      <c r="E24" s="24">
        <f>E26+E27</f>
        <v>86160</v>
      </c>
      <c r="F24" s="24">
        <f>SUM(F25:F39)</f>
        <v>0</v>
      </c>
      <c r="G24" s="24">
        <f>SUM(G25:G39)</f>
        <v>0</v>
      </c>
      <c r="H24" s="24">
        <f>H25+H27</f>
        <v>90581.43000000001</v>
      </c>
      <c r="I24" s="18">
        <f aca="true" t="shared" si="3" ref="I24:I39">H24*100/D24</f>
        <v>65.65774862278921</v>
      </c>
      <c r="J24" s="18">
        <f>H24*100/E24</f>
        <v>105.1316504178273</v>
      </c>
    </row>
    <row r="25" spans="1:10" ht="36" customHeight="1">
      <c r="A25" s="97" t="s">
        <v>61</v>
      </c>
      <c r="B25" s="27">
        <v>18020000</v>
      </c>
      <c r="C25" s="31">
        <v>10000</v>
      </c>
      <c r="D25" s="31">
        <f>D26</f>
        <v>6000</v>
      </c>
      <c r="E25" s="29">
        <f>E26</f>
        <v>1000</v>
      </c>
      <c r="F25" s="25"/>
      <c r="G25" s="29"/>
      <c r="H25" s="29"/>
      <c r="I25" s="104">
        <f t="shared" si="3"/>
        <v>0</v>
      </c>
      <c r="J25" s="104"/>
    </row>
    <row r="26" spans="1:10" ht="47.25" customHeight="1">
      <c r="A26" s="97" t="s">
        <v>62</v>
      </c>
      <c r="B26" s="27">
        <v>18020200</v>
      </c>
      <c r="C26" s="31">
        <v>10000</v>
      </c>
      <c r="D26" s="31">
        <v>6000</v>
      </c>
      <c r="E26" s="29">
        <v>1000</v>
      </c>
      <c r="F26" s="25"/>
      <c r="G26" s="29"/>
      <c r="H26" s="29"/>
      <c r="I26" s="104">
        <f t="shared" si="3"/>
        <v>0</v>
      </c>
      <c r="J26" s="104"/>
    </row>
    <row r="27" spans="1:10" ht="27.75" customHeight="1">
      <c r="A27" s="98" t="s">
        <v>63</v>
      </c>
      <c r="B27" s="27">
        <v>18040000</v>
      </c>
      <c r="C27" s="31">
        <v>105800</v>
      </c>
      <c r="D27" s="31">
        <f>SUM(D28:D36)</f>
        <v>131960</v>
      </c>
      <c r="E27" s="29">
        <f>SUM(E28:E36)</f>
        <v>85160</v>
      </c>
      <c r="F27" s="25"/>
      <c r="G27" s="29"/>
      <c r="H27" s="29">
        <f>SUM(H28:H36)</f>
        <v>90581.43000000001</v>
      </c>
      <c r="I27" s="104">
        <f t="shared" si="3"/>
        <v>68.64309639284632</v>
      </c>
      <c r="J27" s="104">
        <f aca="true" t="shared" si="4" ref="J27:J39">H27*100/E27</f>
        <v>106.3661695631752</v>
      </c>
    </row>
    <row r="28" spans="1:10" ht="45" customHeight="1">
      <c r="A28" s="99" t="s">
        <v>40</v>
      </c>
      <c r="B28" s="27">
        <v>18040100</v>
      </c>
      <c r="C28" s="31">
        <v>80800</v>
      </c>
      <c r="D28" s="31">
        <v>91832</v>
      </c>
      <c r="E28" s="29">
        <v>56032</v>
      </c>
      <c r="F28" s="25"/>
      <c r="G28" s="29"/>
      <c r="H28" s="29">
        <v>58542.3</v>
      </c>
      <c r="I28" s="104">
        <f t="shared" si="3"/>
        <v>63.74934663298197</v>
      </c>
      <c r="J28" s="104">
        <f t="shared" si="4"/>
        <v>104.48011850371216</v>
      </c>
    </row>
    <row r="29" spans="1:10" ht="40.5" customHeight="1">
      <c r="A29" s="99" t="s">
        <v>41</v>
      </c>
      <c r="B29" s="27">
        <v>18040200</v>
      </c>
      <c r="C29" s="31">
        <v>25000</v>
      </c>
      <c r="D29" s="31">
        <v>31064</v>
      </c>
      <c r="E29" s="29">
        <v>20064</v>
      </c>
      <c r="F29" s="25"/>
      <c r="G29" s="29"/>
      <c r="H29" s="29">
        <v>21461.15</v>
      </c>
      <c r="I29" s="104">
        <f t="shared" si="3"/>
        <v>69.08688514035539</v>
      </c>
      <c r="J29" s="104">
        <f t="shared" si="4"/>
        <v>106.96346690590111</v>
      </c>
    </row>
    <row r="30" spans="1:10" ht="55.5" customHeight="1">
      <c r="A30" s="99" t="s">
        <v>82</v>
      </c>
      <c r="B30" s="27">
        <v>18040600</v>
      </c>
      <c r="C30" s="31"/>
      <c r="D30" s="31">
        <v>3623</v>
      </c>
      <c r="E30" s="29">
        <v>3623</v>
      </c>
      <c r="F30" s="25"/>
      <c r="G30" s="29"/>
      <c r="H30" s="29">
        <v>4572.01</v>
      </c>
      <c r="I30" s="18">
        <f t="shared" si="3"/>
        <v>126.19403808998068</v>
      </c>
      <c r="J30" s="104">
        <f t="shared" si="4"/>
        <v>126.19403808998068</v>
      </c>
    </row>
    <row r="31" spans="1:10" ht="43.5" customHeight="1">
      <c r="A31" s="99" t="s">
        <v>83</v>
      </c>
      <c r="B31" s="27">
        <v>18040700</v>
      </c>
      <c r="C31" s="31"/>
      <c r="D31" s="31">
        <v>2376</v>
      </c>
      <c r="E31" s="29">
        <v>2376</v>
      </c>
      <c r="F31" s="25"/>
      <c r="G31" s="29"/>
      <c r="H31" s="29">
        <v>2752</v>
      </c>
      <c r="I31" s="18">
        <f t="shared" si="3"/>
        <v>115.82491582491582</v>
      </c>
      <c r="J31" s="104">
        <f t="shared" si="4"/>
        <v>115.82491582491582</v>
      </c>
    </row>
    <row r="32" spans="1:10" ht="51.75" customHeight="1">
      <c r="A32" s="106" t="s">
        <v>84</v>
      </c>
      <c r="B32" s="107">
        <v>18040800</v>
      </c>
      <c r="C32" s="108"/>
      <c r="D32" s="108">
        <v>954</v>
      </c>
      <c r="E32" s="109">
        <v>954</v>
      </c>
      <c r="F32" s="110"/>
      <c r="G32" s="109"/>
      <c r="H32" s="109">
        <v>1142</v>
      </c>
      <c r="I32" s="111">
        <f t="shared" si="3"/>
        <v>119.70649895178197</v>
      </c>
      <c r="J32" s="104">
        <f t="shared" si="4"/>
        <v>119.70649895178197</v>
      </c>
    </row>
    <row r="33" spans="1:10" ht="47.25" customHeight="1">
      <c r="A33" s="85" t="s">
        <v>98</v>
      </c>
      <c r="B33" s="27">
        <v>18040900</v>
      </c>
      <c r="C33" s="31"/>
      <c r="D33" s="31">
        <v>517</v>
      </c>
      <c r="E33" s="29">
        <v>517</v>
      </c>
      <c r="F33" s="25"/>
      <c r="G33" s="29"/>
      <c r="H33" s="29">
        <v>517</v>
      </c>
      <c r="I33" s="18">
        <f t="shared" si="3"/>
        <v>100</v>
      </c>
      <c r="J33" s="104">
        <f t="shared" si="4"/>
        <v>100</v>
      </c>
    </row>
    <row r="34" spans="1:10" ht="51.75" customHeight="1">
      <c r="A34" s="85" t="s">
        <v>99</v>
      </c>
      <c r="B34" s="27">
        <v>18041000</v>
      </c>
      <c r="C34" s="31"/>
      <c r="D34" s="31">
        <v>133</v>
      </c>
      <c r="E34" s="29">
        <v>133</v>
      </c>
      <c r="F34" s="25"/>
      <c r="G34" s="29"/>
      <c r="H34" s="29">
        <v>133</v>
      </c>
      <c r="I34" s="18">
        <f t="shared" si="3"/>
        <v>100</v>
      </c>
      <c r="J34" s="104">
        <f t="shared" si="4"/>
        <v>100</v>
      </c>
    </row>
    <row r="35" spans="1:10" ht="40.5" customHeight="1">
      <c r="A35" s="85" t="s">
        <v>85</v>
      </c>
      <c r="B35" s="112">
        <v>18041300</v>
      </c>
      <c r="C35" s="113"/>
      <c r="D35" s="113">
        <v>30</v>
      </c>
      <c r="E35" s="114">
        <v>30</v>
      </c>
      <c r="F35" s="115"/>
      <c r="G35" s="114"/>
      <c r="H35" s="114">
        <v>30</v>
      </c>
      <c r="I35" s="116">
        <f t="shared" si="3"/>
        <v>100</v>
      </c>
      <c r="J35" s="104">
        <f t="shared" si="4"/>
        <v>100</v>
      </c>
    </row>
    <row r="36" spans="1:10" ht="40.5" customHeight="1">
      <c r="A36" s="85" t="s">
        <v>100</v>
      </c>
      <c r="B36" s="112">
        <v>18041800</v>
      </c>
      <c r="C36" s="113"/>
      <c r="D36" s="113">
        <v>1431</v>
      </c>
      <c r="E36" s="114">
        <v>1431</v>
      </c>
      <c r="F36" s="115"/>
      <c r="G36" s="114"/>
      <c r="H36" s="114">
        <v>1431.97</v>
      </c>
      <c r="I36" s="116">
        <f t="shared" si="3"/>
        <v>100.06778476589797</v>
      </c>
      <c r="J36" s="104">
        <f t="shared" si="4"/>
        <v>100.06778476589797</v>
      </c>
    </row>
    <row r="37" spans="1:10" ht="13.5" customHeight="1">
      <c r="A37" s="128" t="s">
        <v>42</v>
      </c>
      <c r="B37" s="23">
        <v>19000000</v>
      </c>
      <c r="C37" s="24">
        <v>12000</v>
      </c>
      <c r="D37" s="24">
        <f>D39</f>
        <v>13919</v>
      </c>
      <c r="E37" s="25">
        <f>E38</f>
        <v>5119</v>
      </c>
      <c r="F37" s="25"/>
      <c r="G37" s="29"/>
      <c r="H37" s="25">
        <f>H38</f>
        <v>5320.33</v>
      </c>
      <c r="I37" s="18">
        <f t="shared" si="3"/>
        <v>38.223507435879014</v>
      </c>
      <c r="J37" s="18">
        <f t="shared" si="4"/>
        <v>103.93299472553232</v>
      </c>
    </row>
    <row r="38" spans="1:10" ht="30" customHeight="1">
      <c r="A38" s="102" t="s">
        <v>60</v>
      </c>
      <c r="B38" s="27">
        <v>19040000</v>
      </c>
      <c r="C38" s="31">
        <v>12000</v>
      </c>
      <c r="D38" s="31">
        <v>13919</v>
      </c>
      <c r="E38" s="29">
        <f>E39</f>
        <v>5119</v>
      </c>
      <c r="F38" s="25"/>
      <c r="G38" s="29"/>
      <c r="H38" s="29">
        <f>H39</f>
        <v>5320.33</v>
      </c>
      <c r="I38" s="18">
        <f t="shared" si="3"/>
        <v>38.223507435879014</v>
      </c>
      <c r="J38" s="18">
        <f t="shared" si="4"/>
        <v>103.93299472553232</v>
      </c>
    </row>
    <row r="39" spans="1:10" ht="54" customHeight="1">
      <c r="A39" s="95" t="s">
        <v>59</v>
      </c>
      <c r="B39" s="27">
        <v>19040100</v>
      </c>
      <c r="C39" s="31">
        <v>12000</v>
      </c>
      <c r="D39" s="31">
        <v>13919</v>
      </c>
      <c r="E39" s="29">
        <v>5119</v>
      </c>
      <c r="F39" s="25"/>
      <c r="G39" s="29"/>
      <c r="H39" s="29">
        <v>5320.33</v>
      </c>
      <c r="I39" s="18">
        <f t="shared" si="3"/>
        <v>38.223507435879014</v>
      </c>
      <c r="J39" s="18">
        <f t="shared" si="4"/>
        <v>103.93299472553232</v>
      </c>
    </row>
    <row r="40" spans="1:10" ht="21.75" customHeight="1">
      <c r="A40" s="103" t="s">
        <v>86</v>
      </c>
      <c r="B40" s="23">
        <v>20000000</v>
      </c>
      <c r="C40" s="24">
        <f>C42+C43+C44</f>
        <v>233000</v>
      </c>
      <c r="D40" s="24">
        <f>D42+D43+D44</f>
        <v>261727</v>
      </c>
      <c r="E40" s="24">
        <f>E42+E43+E44</f>
        <v>134727</v>
      </c>
      <c r="F40" s="24">
        <f>F42+F43+F44</f>
        <v>0</v>
      </c>
      <c r="G40" s="24">
        <f>G42+G43+G44</f>
        <v>0</v>
      </c>
      <c r="H40" s="24">
        <f>H42+H43+H44+H41</f>
        <v>128750.32</v>
      </c>
      <c r="I40" s="24">
        <f>I42+I43+I44</f>
        <v>123.6443715329039</v>
      </c>
      <c r="J40" s="24">
        <f>J42+J43+J44</f>
        <v>243.96316915222684</v>
      </c>
    </row>
    <row r="41" spans="1:10" ht="105" customHeight="1">
      <c r="A41" s="129" t="s">
        <v>104</v>
      </c>
      <c r="B41" s="27">
        <v>21080900</v>
      </c>
      <c r="C41" s="24"/>
      <c r="D41" s="24"/>
      <c r="E41" s="24"/>
      <c r="F41" s="24"/>
      <c r="G41" s="24"/>
      <c r="H41" s="28">
        <v>376</v>
      </c>
      <c r="I41" s="24"/>
      <c r="J41" s="24"/>
    </row>
    <row r="42" spans="1:10" ht="25.5">
      <c r="A42" s="123" t="s">
        <v>57</v>
      </c>
      <c r="B42" s="27">
        <v>21081100</v>
      </c>
      <c r="C42" s="28">
        <v>13000</v>
      </c>
      <c r="D42" s="28">
        <v>29463</v>
      </c>
      <c r="E42" s="30">
        <v>22463</v>
      </c>
      <c r="F42" s="30"/>
      <c r="G42" s="30"/>
      <c r="H42" s="30">
        <v>3151.73</v>
      </c>
      <c r="I42" s="18">
        <f>H42*100/D42</f>
        <v>10.697247395037843</v>
      </c>
      <c r="J42" s="18">
        <f>H42*100/E42</f>
        <v>14.030761697012865</v>
      </c>
    </row>
    <row r="43" spans="1:10" ht="52.5" customHeight="1">
      <c r="A43" s="99" t="s">
        <v>43</v>
      </c>
      <c r="B43" s="27">
        <v>22080400</v>
      </c>
      <c r="C43" s="30">
        <v>20000</v>
      </c>
      <c r="D43" s="30">
        <v>20000</v>
      </c>
      <c r="E43" s="30">
        <v>10000</v>
      </c>
      <c r="F43" s="30"/>
      <c r="G43" s="30"/>
      <c r="H43" s="30">
        <v>11913.15</v>
      </c>
      <c r="I43" s="18">
        <f>H43*100/D43</f>
        <v>59.56575</v>
      </c>
      <c r="J43" s="18">
        <f>H43*100/E43</f>
        <v>119.1315</v>
      </c>
    </row>
    <row r="44" spans="1:10" ht="12.75">
      <c r="A44" s="22" t="s">
        <v>5</v>
      </c>
      <c r="B44" s="23">
        <v>22090000</v>
      </c>
      <c r="C44" s="24">
        <f aca="true" t="shared" si="5" ref="C44:H44">SUM(C45:C46)</f>
        <v>200000</v>
      </c>
      <c r="D44" s="24">
        <f t="shared" si="5"/>
        <v>212264</v>
      </c>
      <c r="E44" s="25">
        <f t="shared" si="5"/>
        <v>102264</v>
      </c>
      <c r="F44" s="25">
        <f t="shared" si="5"/>
        <v>0</v>
      </c>
      <c r="G44" s="25">
        <f t="shared" si="5"/>
        <v>0</v>
      </c>
      <c r="H44" s="25">
        <f t="shared" si="5"/>
        <v>113309.44</v>
      </c>
      <c r="I44" s="18">
        <f>H44*100/D44</f>
        <v>53.381374137866054</v>
      </c>
      <c r="J44" s="18">
        <f>H44*100/E44</f>
        <v>110.80090745521396</v>
      </c>
    </row>
    <row r="45" spans="1:10" ht="66" customHeight="1">
      <c r="A45" s="95" t="s">
        <v>55</v>
      </c>
      <c r="B45" s="27">
        <v>22090100</v>
      </c>
      <c r="C45" s="32">
        <v>170000</v>
      </c>
      <c r="D45" s="32">
        <v>192010</v>
      </c>
      <c r="E45" s="30">
        <v>97010</v>
      </c>
      <c r="F45" s="25"/>
      <c r="G45" s="30"/>
      <c r="H45" s="30">
        <v>109417.74</v>
      </c>
      <c r="I45" s="104">
        <f>H45*100/D45</f>
        <v>56.98543825842404</v>
      </c>
      <c r="J45" s="104">
        <f>H45*100/E45</f>
        <v>112.79016596227193</v>
      </c>
    </row>
    <row r="46" spans="1:10" ht="53.25" customHeight="1">
      <c r="A46" s="130" t="s">
        <v>56</v>
      </c>
      <c r="B46" s="27">
        <v>22090400</v>
      </c>
      <c r="C46" s="32">
        <v>30000</v>
      </c>
      <c r="D46" s="32">
        <v>20254</v>
      </c>
      <c r="E46" s="30">
        <v>5254</v>
      </c>
      <c r="F46" s="25"/>
      <c r="G46" s="30"/>
      <c r="H46" s="30">
        <v>3891.7</v>
      </c>
      <c r="I46" s="104">
        <f>H46*100/D46</f>
        <v>19.214476152858694</v>
      </c>
      <c r="J46" s="104">
        <f>H46*100/E46</f>
        <v>74.07118385991626</v>
      </c>
    </row>
    <row r="47" spans="1:10" ht="20.25" customHeight="1">
      <c r="A47" s="131" t="s">
        <v>109</v>
      </c>
      <c r="B47" s="27">
        <v>24060300</v>
      </c>
      <c r="C47" s="32"/>
      <c r="D47" s="32"/>
      <c r="E47" s="30"/>
      <c r="F47" s="25"/>
      <c r="G47" s="30"/>
      <c r="H47" s="30">
        <v>23.65</v>
      </c>
      <c r="I47" s="104"/>
      <c r="J47" s="104"/>
    </row>
    <row r="48" spans="1:10" ht="124.5" customHeight="1">
      <c r="A48" s="96" t="s">
        <v>118</v>
      </c>
      <c r="B48" s="27">
        <v>24061900</v>
      </c>
      <c r="C48" s="32"/>
      <c r="D48" s="32"/>
      <c r="E48" s="30"/>
      <c r="F48" s="25"/>
      <c r="G48" s="30"/>
      <c r="H48" s="30">
        <v>425</v>
      </c>
      <c r="I48" s="104"/>
      <c r="J48" s="104"/>
    </row>
    <row r="49" spans="1:10" ht="20.25" customHeight="1">
      <c r="A49" s="102" t="s">
        <v>45</v>
      </c>
      <c r="B49" s="23">
        <v>30000000</v>
      </c>
      <c r="C49" s="24">
        <v>0</v>
      </c>
      <c r="D49" s="24">
        <v>0</v>
      </c>
      <c r="E49" s="25">
        <v>0</v>
      </c>
      <c r="F49" s="25">
        <f>SUM(G49+E49)</f>
        <v>2480</v>
      </c>
      <c r="G49" s="25">
        <v>2480</v>
      </c>
      <c r="H49" s="25">
        <f>H50</f>
        <v>50</v>
      </c>
      <c r="I49" s="18"/>
      <c r="J49" s="18"/>
    </row>
    <row r="50" spans="1:10" ht="105.75" customHeight="1">
      <c r="A50" s="95" t="s">
        <v>54</v>
      </c>
      <c r="B50" s="27">
        <v>31010200</v>
      </c>
      <c r="C50" s="28">
        <v>0</v>
      </c>
      <c r="D50" s="28">
        <v>0</v>
      </c>
      <c r="E50" s="30">
        <v>0</v>
      </c>
      <c r="F50" s="30"/>
      <c r="G50" s="30"/>
      <c r="H50" s="30">
        <v>50</v>
      </c>
      <c r="I50" s="18"/>
      <c r="J50" s="18"/>
    </row>
    <row r="51" spans="1:10" ht="12.75" customHeight="1" hidden="1">
      <c r="A51" s="22"/>
      <c r="B51" s="23"/>
      <c r="C51" s="24" t="e">
        <f>C9+C10+C11+C12+#REF!+#REF!+C17+#REF!+#REF!+#REF!+C42+C43+C44</f>
        <v>#REF!</v>
      </c>
      <c r="D51" s="24" t="e">
        <f>D9+D10+D11+D12+#REF!+#REF!+D17+#REF!+#REF!+#REF!+D42+D43+D44</f>
        <v>#REF!</v>
      </c>
      <c r="E51" s="24" t="e">
        <f>E9+E10+E11+E12+#REF!+#REF!+E17+#REF!+#REF!+#REF!+E42+E43+E44</f>
        <v>#REF!</v>
      </c>
      <c r="F51" s="24" t="e">
        <f>F9+F10+F11+F12+#REF!+#REF!+F17+#REF!+#REF!+#REF!+F42+F43+F44</f>
        <v>#REF!</v>
      </c>
      <c r="G51" s="24" t="e">
        <f>G9+G10+G11+G12+#REF!+#REF!+G17+#REF!+#REF!+#REF!+G42+G43+G44</f>
        <v>#REF!</v>
      </c>
      <c r="H51" s="24" t="e">
        <f>H9+H10+H11+H12+#REF!+#REF!+H17+#REF!+#REF!+#REF!+H42+H43+H44+H49+H50</f>
        <v>#REF!</v>
      </c>
      <c r="I51" s="19" t="e">
        <f>H51*100/D51</f>
        <v>#REF!</v>
      </c>
      <c r="J51" s="18" t="e">
        <f>H51*100/E51</f>
        <v>#REF!</v>
      </c>
    </row>
    <row r="52" spans="1:10" ht="11.25" customHeight="1" hidden="1">
      <c r="A52" s="22" t="s">
        <v>10</v>
      </c>
      <c r="B52" s="23">
        <v>41032303</v>
      </c>
      <c r="C52" s="24"/>
      <c r="D52" s="25"/>
      <c r="E52" s="25"/>
      <c r="F52" s="25"/>
      <c r="G52" s="25"/>
      <c r="H52" s="25"/>
      <c r="I52" s="19" t="e">
        <f>H52*100/D52</f>
        <v>#DIV/0!</v>
      </c>
      <c r="J52" s="19" t="e">
        <f>H52*100/E52</f>
        <v>#DIV/0!</v>
      </c>
    </row>
    <row r="53" spans="1:10" ht="11.25" customHeight="1">
      <c r="A53" s="132" t="s">
        <v>121</v>
      </c>
      <c r="B53" s="23">
        <v>40000000</v>
      </c>
      <c r="C53" s="24"/>
      <c r="D53" s="25">
        <f>D55+D57</f>
        <v>136536</v>
      </c>
      <c r="E53" s="25">
        <f>E55</f>
        <v>7924</v>
      </c>
      <c r="F53" s="25"/>
      <c r="G53" s="25"/>
      <c r="H53" s="25"/>
      <c r="I53" s="104"/>
      <c r="J53" s="19"/>
    </row>
    <row r="54" spans="1:10" ht="25.5" customHeight="1">
      <c r="A54" s="133" t="s">
        <v>124</v>
      </c>
      <c r="B54" s="135">
        <v>41000000</v>
      </c>
      <c r="C54" s="24"/>
      <c r="D54" s="57">
        <f>D55+D57</f>
        <v>136536</v>
      </c>
      <c r="E54" s="57">
        <f>E55</f>
        <v>7924</v>
      </c>
      <c r="F54" s="25"/>
      <c r="G54" s="25"/>
      <c r="H54" s="25"/>
      <c r="I54" s="19"/>
      <c r="J54" s="19"/>
    </row>
    <row r="55" spans="1:10" ht="15" customHeight="1">
      <c r="A55" s="136" t="s">
        <v>123</v>
      </c>
      <c r="B55" s="23">
        <v>41020000</v>
      </c>
      <c r="C55" s="24"/>
      <c r="D55" s="25">
        <v>116536</v>
      </c>
      <c r="E55" s="25">
        <v>7924</v>
      </c>
      <c r="F55" s="25"/>
      <c r="G55" s="25"/>
      <c r="H55" s="25"/>
      <c r="I55" s="104"/>
      <c r="J55" s="19"/>
    </row>
    <row r="56" spans="1:10" ht="172.5" customHeight="1">
      <c r="A56" s="138" t="s">
        <v>126</v>
      </c>
      <c r="B56" s="135">
        <v>41021600</v>
      </c>
      <c r="C56" s="24"/>
      <c r="D56" s="57">
        <v>116536</v>
      </c>
      <c r="E56" s="57">
        <v>7924</v>
      </c>
      <c r="F56" s="25"/>
      <c r="G56" s="25"/>
      <c r="H56" s="25"/>
      <c r="I56" s="19"/>
      <c r="J56" s="19"/>
    </row>
    <row r="57" spans="1:10" ht="18" customHeight="1">
      <c r="A57" s="136" t="s">
        <v>125</v>
      </c>
      <c r="B57" s="137">
        <v>41030000</v>
      </c>
      <c r="C57" s="24"/>
      <c r="D57" s="25">
        <v>20000</v>
      </c>
      <c r="E57" s="25"/>
      <c r="F57" s="25"/>
      <c r="G57" s="25"/>
      <c r="H57" s="25"/>
      <c r="I57" s="19"/>
      <c r="J57" s="19"/>
    </row>
    <row r="58" spans="1:10" ht="15.75" customHeight="1">
      <c r="A58" s="134" t="s">
        <v>122</v>
      </c>
      <c r="B58" s="135">
        <v>41035000</v>
      </c>
      <c r="C58" s="24"/>
      <c r="D58" s="57">
        <v>20000</v>
      </c>
      <c r="E58" s="25"/>
      <c r="F58" s="25"/>
      <c r="G58" s="25"/>
      <c r="H58" s="25"/>
      <c r="I58" s="19"/>
      <c r="J58" s="19"/>
    </row>
    <row r="59" spans="1:10" ht="12.75">
      <c r="A59" s="26"/>
      <c r="B59" s="23" t="s">
        <v>13</v>
      </c>
      <c r="C59" s="24">
        <f>C9+C10+C11+C12+C17+C24+C42+C43+C44+C49+C37</f>
        <v>6531439</v>
      </c>
      <c r="D59" s="24">
        <f>D9+D10+D11+D12+D17+D24+D42+D43+D44+D49+D37+D53</f>
        <v>6667975</v>
      </c>
      <c r="E59" s="24">
        <f>E9+E10+E11+E12+E17+E24+E42+E43+E44+E49+E37+E53</f>
        <v>3355548.94</v>
      </c>
      <c r="F59" s="24">
        <f>F9+F10+F11+F12+F17+F24+F42+F43+F44+F49+F37</f>
        <v>2313791.76</v>
      </c>
      <c r="G59" s="24">
        <f>G9+G10+G11+G12+G17+G24+G42+G43+G44+G49+G37</f>
        <v>48743</v>
      </c>
      <c r="H59" s="24">
        <f>H9+H10+H11+H12+H17+H24+H42+H43+H44+H49+H37+H41+H48+H47</f>
        <v>3458413.4800000004</v>
      </c>
      <c r="I59" s="18">
        <f>H59*100/D59</f>
        <v>51.86602349288953</v>
      </c>
      <c r="J59" s="18">
        <f>H59*100/E59</f>
        <v>103.06550558013916</v>
      </c>
    </row>
    <row r="60" spans="1:10" ht="12.75">
      <c r="A60" s="53"/>
      <c r="B60" s="51"/>
      <c r="C60" s="52"/>
      <c r="D60" s="52"/>
      <c r="E60" s="52"/>
      <c r="F60" s="52"/>
      <c r="G60" s="52"/>
      <c r="H60" s="52"/>
      <c r="I60" s="65"/>
      <c r="J60" s="65"/>
    </row>
    <row r="61" spans="1:10" ht="12.75">
      <c r="A61" s="53"/>
      <c r="B61" s="51"/>
      <c r="C61" s="52"/>
      <c r="D61" s="52"/>
      <c r="E61" s="52"/>
      <c r="F61" s="52"/>
      <c r="G61" s="52"/>
      <c r="H61" s="52"/>
      <c r="I61" s="65"/>
      <c r="J61" s="65"/>
    </row>
    <row r="62" spans="1:10" ht="12.75">
      <c r="A62" s="53"/>
      <c r="B62" s="51"/>
      <c r="C62" s="52"/>
      <c r="D62" s="52"/>
      <c r="E62" s="52"/>
      <c r="F62" s="52"/>
      <c r="G62" s="52"/>
      <c r="H62" s="52"/>
      <c r="I62" s="65"/>
      <c r="J62" s="65"/>
    </row>
    <row r="63" spans="1:10" ht="12.75">
      <c r="A63" s="33"/>
      <c r="B63" s="34"/>
      <c r="C63" s="35"/>
      <c r="D63" s="34"/>
      <c r="E63" s="34"/>
      <c r="F63" s="34">
        <f>SUM(G63+E63)</f>
        <v>0</v>
      </c>
      <c r="G63" s="34"/>
      <c r="H63" s="36"/>
      <c r="I63" s="21"/>
      <c r="J63" s="20"/>
    </row>
    <row r="64" spans="1:10" ht="12.75">
      <c r="A64" s="46"/>
      <c r="B64" s="47"/>
      <c r="C64" s="66"/>
      <c r="D64" s="66"/>
      <c r="E64" s="66"/>
      <c r="F64" s="66"/>
      <c r="G64" s="66"/>
      <c r="H64" s="67"/>
      <c r="I64" s="68"/>
      <c r="J64" s="50"/>
    </row>
    <row r="65" spans="1:10" ht="15">
      <c r="A65" s="46"/>
      <c r="B65" s="47"/>
      <c r="C65" s="69" t="s">
        <v>15</v>
      </c>
      <c r="D65" s="70"/>
      <c r="E65" s="71"/>
      <c r="F65" s="71"/>
      <c r="G65" s="71"/>
      <c r="H65" s="72" t="s">
        <v>37</v>
      </c>
      <c r="I65" s="73"/>
      <c r="J65" s="10"/>
    </row>
    <row r="66" spans="3:10" ht="15">
      <c r="C66" s="69"/>
      <c r="D66" s="70"/>
      <c r="E66" s="71"/>
      <c r="F66" s="71"/>
      <c r="G66" s="71"/>
      <c r="H66" s="72"/>
      <c r="I66" s="73"/>
      <c r="J66" s="10"/>
    </row>
    <row r="67" spans="3:10" ht="15">
      <c r="C67" s="69" t="s">
        <v>87</v>
      </c>
      <c r="D67" s="70"/>
      <c r="E67" s="71"/>
      <c r="F67" s="71"/>
      <c r="G67" s="71"/>
      <c r="H67" s="72" t="s">
        <v>38</v>
      </c>
      <c r="I67" s="73"/>
      <c r="J67" s="10"/>
    </row>
    <row r="68" spans="3:10" ht="12.75">
      <c r="C68" s="1"/>
      <c r="D68" s="4"/>
      <c r="E68" s="4"/>
      <c r="F68" s="4"/>
      <c r="G68" s="4"/>
      <c r="H68" s="4"/>
      <c r="I68" s="73"/>
      <c r="J68" s="10"/>
    </row>
    <row r="69" spans="9:10" ht="12.75">
      <c r="I69" s="10"/>
      <c r="J69" s="10"/>
    </row>
    <row r="72" ht="12.75">
      <c r="H72" s="3" t="s">
        <v>95</v>
      </c>
    </row>
  </sheetData>
  <mergeCells count="11">
    <mergeCell ref="A8:J8"/>
    <mergeCell ref="E5:E7"/>
    <mergeCell ref="H5:H7"/>
    <mergeCell ref="I5:I7"/>
    <mergeCell ref="J5:J7"/>
    <mergeCell ref="B5:B7"/>
    <mergeCell ref="C5:C7"/>
    <mergeCell ref="B2:H2"/>
    <mergeCell ref="B3:J3"/>
    <mergeCell ref="D5:D7"/>
    <mergeCell ref="A5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rowBreaks count="1" manualBreakCount="1">
    <brk id="34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pane ySplit="3345" topLeftCell="BM1" activePane="bottomLeft" state="split"/>
      <selection pane="topLeft" activeCell="H19" sqref="H19"/>
      <selection pane="bottomLeft" activeCell="I19" sqref="I19"/>
    </sheetView>
  </sheetViews>
  <sheetFormatPr defaultColWidth="9.140625" defaultRowHeight="12.75"/>
  <cols>
    <col min="1" max="1" width="28.7109375" style="1" customWidth="1"/>
    <col min="2" max="2" width="10.57421875" style="3" customWidth="1"/>
    <col min="3" max="3" width="12.140625" style="0" customWidth="1"/>
    <col min="4" max="4" width="11.00390625" style="3" customWidth="1"/>
    <col min="5" max="5" width="11.140625" style="3" customWidth="1"/>
    <col min="6" max="7" width="13.28125" style="3" hidden="1" customWidth="1"/>
    <col min="8" max="8" width="11.28125" style="3" customWidth="1"/>
    <col min="9" max="18" width="9.140625" style="8" customWidth="1"/>
  </cols>
  <sheetData>
    <row r="2" spans="1:8" ht="15" customHeight="1">
      <c r="A2" s="199" t="s">
        <v>138</v>
      </c>
      <c r="B2" s="198"/>
      <c r="C2" s="198"/>
      <c r="D2" s="198"/>
      <c r="E2" s="198"/>
      <c r="F2" s="198"/>
      <c r="G2" s="198"/>
      <c r="H2" s="198"/>
    </row>
    <row r="3" spans="1:8" ht="15" customHeight="1">
      <c r="A3" s="197" t="s">
        <v>139</v>
      </c>
      <c r="B3" s="198"/>
      <c r="C3" s="198"/>
      <c r="D3" s="198"/>
      <c r="E3" s="198"/>
      <c r="F3" s="198"/>
      <c r="G3" s="198"/>
      <c r="H3" s="198"/>
    </row>
    <row r="4" spans="2:5" ht="15" customHeight="1">
      <c r="B4" s="54"/>
      <c r="C4" s="54"/>
      <c r="D4" s="54"/>
      <c r="E4" s="54"/>
    </row>
    <row r="5" spans="1:11" ht="12.75" customHeight="1">
      <c r="A5" s="184"/>
      <c r="B5" s="183" t="s">
        <v>0</v>
      </c>
      <c r="C5" s="183" t="s">
        <v>130</v>
      </c>
      <c r="D5" s="183" t="s">
        <v>132</v>
      </c>
      <c r="E5" s="183" t="s">
        <v>137</v>
      </c>
      <c r="F5" s="12"/>
      <c r="G5" s="12"/>
      <c r="H5" s="183" t="s">
        <v>136</v>
      </c>
      <c r="I5" s="183" t="s">
        <v>141</v>
      </c>
      <c r="J5" s="183" t="s">
        <v>142</v>
      </c>
      <c r="K5" s="183" t="s">
        <v>143</v>
      </c>
    </row>
    <row r="6" spans="1:11" ht="12.75">
      <c r="A6" s="184"/>
      <c r="B6" s="183"/>
      <c r="C6" s="183"/>
      <c r="D6" s="183"/>
      <c r="E6" s="183"/>
      <c r="F6" s="12"/>
      <c r="G6" s="12"/>
      <c r="H6" s="183"/>
      <c r="I6" s="183"/>
      <c r="J6" s="183"/>
      <c r="K6" s="183"/>
    </row>
    <row r="7" spans="1:11" ht="55.5" customHeight="1">
      <c r="A7" s="184"/>
      <c r="B7" s="183"/>
      <c r="C7" s="183"/>
      <c r="D7" s="183"/>
      <c r="E7" s="183"/>
      <c r="F7" s="12"/>
      <c r="G7" s="12"/>
      <c r="H7" s="183"/>
      <c r="I7" s="183"/>
      <c r="J7" s="183"/>
      <c r="K7" s="183"/>
    </row>
    <row r="8" spans="1:11" ht="15.75">
      <c r="A8" s="200" t="s">
        <v>8</v>
      </c>
      <c r="B8" s="201"/>
      <c r="C8" s="201"/>
      <c r="D8" s="201"/>
      <c r="E8" s="201"/>
      <c r="F8" s="201"/>
      <c r="G8" s="201"/>
      <c r="H8" s="201"/>
      <c r="I8" s="202"/>
      <c r="J8" s="202"/>
      <c r="K8" s="203"/>
    </row>
    <row r="9" spans="1:11" ht="27.75" customHeight="1">
      <c r="A9" s="22" t="s">
        <v>18</v>
      </c>
      <c r="B9" s="23">
        <v>11010000</v>
      </c>
      <c r="C9" s="24">
        <v>3618069</v>
      </c>
      <c r="D9" s="161">
        <v>2370853.89</v>
      </c>
      <c r="E9" s="161">
        <v>3600000</v>
      </c>
      <c r="F9" s="161">
        <v>1481073.07</v>
      </c>
      <c r="G9" s="151"/>
      <c r="H9" s="161">
        <v>4080000</v>
      </c>
      <c r="I9" s="153"/>
      <c r="J9" s="153">
        <f>H9*1.062</f>
        <v>4332960</v>
      </c>
      <c r="K9" s="153">
        <f>J9*1.056</f>
        <v>4575605.76</v>
      </c>
    </row>
    <row r="10" spans="1:11" ht="40.5" customHeight="1">
      <c r="A10" s="22" t="s">
        <v>131</v>
      </c>
      <c r="B10" s="23">
        <v>11010400</v>
      </c>
      <c r="C10" s="24"/>
      <c r="D10" s="161">
        <v>24954.42</v>
      </c>
      <c r="E10" s="161">
        <v>37500</v>
      </c>
      <c r="F10" s="161"/>
      <c r="G10" s="151"/>
      <c r="H10" s="161">
        <v>41550</v>
      </c>
      <c r="I10" s="153"/>
      <c r="J10" s="162">
        <f aca="true" t="shared" si="0" ref="J10:J29">H10*1.062</f>
        <v>44126.100000000006</v>
      </c>
      <c r="K10" s="153">
        <f>J10*1.056</f>
        <v>46597.16160000001</v>
      </c>
    </row>
    <row r="11" spans="1:11" ht="60" customHeight="1">
      <c r="A11" s="22" t="s">
        <v>19</v>
      </c>
      <c r="B11" s="23">
        <v>11020200</v>
      </c>
      <c r="C11" s="25">
        <v>8314</v>
      </c>
      <c r="D11" s="126">
        <v>-2290</v>
      </c>
      <c r="E11" s="126"/>
      <c r="F11" s="126">
        <v>1464</v>
      </c>
      <c r="G11" s="25"/>
      <c r="H11" s="126"/>
      <c r="I11" s="152"/>
      <c r="J11" s="152"/>
      <c r="K11" s="152"/>
    </row>
    <row r="12" spans="1:11" ht="67.5" customHeight="1">
      <c r="A12" s="22" t="s">
        <v>20</v>
      </c>
      <c r="B12" s="23">
        <v>13010200</v>
      </c>
      <c r="C12" s="24">
        <v>104149.79</v>
      </c>
      <c r="D12" s="161">
        <v>146631.05</v>
      </c>
      <c r="E12" s="161">
        <v>156000</v>
      </c>
      <c r="F12" s="161">
        <v>129837.7</v>
      </c>
      <c r="G12" s="151"/>
      <c r="H12" s="161">
        <v>158000</v>
      </c>
      <c r="I12" s="153"/>
      <c r="J12" s="153">
        <f t="shared" si="0"/>
        <v>167796</v>
      </c>
      <c r="K12" s="153">
        <f>J12*1.056</f>
        <v>177192.576</v>
      </c>
    </row>
    <row r="13" spans="1:11" ht="12.75">
      <c r="A13" s="22" t="s">
        <v>2</v>
      </c>
      <c r="B13" s="23">
        <v>13050000</v>
      </c>
      <c r="C13" s="24">
        <f aca="true" t="shared" si="1" ref="C13:K13">SUM(C14:C17)</f>
        <v>1037843.01</v>
      </c>
      <c r="D13" s="24">
        <f t="shared" si="1"/>
        <v>1145843.5499999998</v>
      </c>
      <c r="E13" s="25">
        <f t="shared" si="1"/>
        <v>1718970</v>
      </c>
      <c r="F13" s="25">
        <f t="shared" si="1"/>
        <v>698936.99</v>
      </c>
      <c r="G13" s="25">
        <f t="shared" si="1"/>
        <v>46263</v>
      </c>
      <c r="H13" s="25">
        <f t="shared" si="1"/>
        <v>1904230</v>
      </c>
      <c r="I13" s="152"/>
      <c r="J13" s="157">
        <f t="shared" si="1"/>
        <v>2022292.26</v>
      </c>
      <c r="K13" s="157">
        <f t="shared" si="1"/>
        <v>2135540.6265600002</v>
      </c>
    </row>
    <row r="14" spans="1:11" ht="25.5">
      <c r="A14" s="13" t="s">
        <v>21</v>
      </c>
      <c r="B14" s="14">
        <v>13050100</v>
      </c>
      <c r="C14" s="17">
        <v>126563.97</v>
      </c>
      <c r="D14" s="126">
        <v>156424.86</v>
      </c>
      <c r="E14" s="126">
        <v>234600</v>
      </c>
      <c r="F14" s="126">
        <v>96698.14</v>
      </c>
      <c r="G14" s="16">
        <v>10758</v>
      </c>
      <c r="H14" s="126">
        <v>260000</v>
      </c>
      <c r="I14" s="152"/>
      <c r="J14" s="152">
        <f t="shared" si="0"/>
        <v>276120</v>
      </c>
      <c r="K14" s="163">
        <f>J14*1.056</f>
        <v>291582.72000000003</v>
      </c>
    </row>
    <row r="15" spans="1:11" ht="25.5">
      <c r="A15" s="13" t="s">
        <v>22</v>
      </c>
      <c r="B15" s="14">
        <v>13050200</v>
      </c>
      <c r="C15" s="16">
        <v>565409.24</v>
      </c>
      <c r="D15" s="126">
        <v>616915.83</v>
      </c>
      <c r="E15" s="126">
        <v>925370</v>
      </c>
      <c r="F15" s="126">
        <v>409465.69</v>
      </c>
      <c r="G15" s="16">
        <v>19255</v>
      </c>
      <c r="H15" s="126">
        <v>1025310</v>
      </c>
      <c r="I15" s="152"/>
      <c r="J15" s="158">
        <f t="shared" si="0"/>
        <v>1088879.22</v>
      </c>
      <c r="K15" s="163">
        <f>J15*1.056</f>
        <v>1149856.45632</v>
      </c>
    </row>
    <row r="16" spans="1:11" ht="25.5">
      <c r="A16" s="13" t="s">
        <v>23</v>
      </c>
      <c r="B16" s="14">
        <v>13050300</v>
      </c>
      <c r="C16" s="17">
        <v>30888.98</v>
      </c>
      <c r="D16" s="126">
        <v>45841.19</v>
      </c>
      <c r="E16" s="126">
        <v>69000</v>
      </c>
      <c r="F16" s="126">
        <v>11698.64</v>
      </c>
      <c r="G16" s="16">
        <v>2750</v>
      </c>
      <c r="H16" s="126">
        <v>76000</v>
      </c>
      <c r="I16" s="152"/>
      <c r="J16" s="152">
        <f t="shared" si="0"/>
        <v>80712</v>
      </c>
      <c r="K16" s="163">
        <f>J16*1.056</f>
        <v>85231.872</v>
      </c>
    </row>
    <row r="17" spans="1:11" ht="12.75">
      <c r="A17" s="13" t="s">
        <v>24</v>
      </c>
      <c r="B17" s="14">
        <v>13050500</v>
      </c>
      <c r="C17" s="17">
        <v>314980.82</v>
      </c>
      <c r="D17" s="126">
        <v>326661.67</v>
      </c>
      <c r="E17" s="126">
        <v>490000</v>
      </c>
      <c r="F17" s="126">
        <v>181074.52</v>
      </c>
      <c r="G17" s="16">
        <v>13500</v>
      </c>
      <c r="H17" s="126">
        <v>542920</v>
      </c>
      <c r="I17" s="152"/>
      <c r="J17" s="158">
        <f t="shared" si="0"/>
        <v>576581.04</v>
      </c>
      <c r="K17" s="163">
        <f>J17*1.056</f>
        <v>608869.5782400001</v>
      </c>
    </row>
    <row r="18" spans="1:11" ht="27.75" customHeight="1">
      <c r="A18" s="141" t="s">
        <v>63</v>
      </c>
      <c r="B18" s="27">
        <v>18040000</v>
      </c>
      <c r="C18" s="31"/>
      <c r="D18" s="150">
        <f>SUM(D19:D20)</f>
        <v>103750</v>
      </c>
      <c r="E18" s="151">
        <f>SUM(E19:E20)</f>
        <v>155773</v>
      </c>
      <c r="F18" s="151"/>
      <c r="G18" s="151"/>
      <c r="H18" s="151">
        <f>SUM(H19:H20)</f>
        <v>169160</v>
      </c>
      <c r="I18" s="152"/>
      <c r="J18" s="159">
        <f>SUM(J19:J20)</f>
        <v>179647.92</v>
      </c>
      <c r="K18" s="159">
        <f>SUM(K19:K20)</f>
        <v>189708.20352000004</v>
      </c>
    </row>
    <row r="19" spans="1:11" ht="45" customHeight="1">
      <c r="A19" s="142" t="s">
        <v>40</v>
      </c>
      <c r="B19" s="27">
        <v>18040100</v>
      </c>
      <c r="C19" s="31"/>
      <c r="D19" s="31">
        <v>79182.85</v>
      </c>
      <c r="E19" s="29">
        <v>118773</v>
      </c>
      <c r="F19" s="25"/>
      <c r="G19" s="29"/>
      <c r="H19" s="29">
        <v>128160</v>
      </c>
      <c r="I19" s="152"/>
      <c r="J19" s="158">
        <f t="shared" si="0"/>
        <v>136105.92</v>
      </c>
      <c r="K19" s="163">
        <f>J19*1.056</f>
        <v>143727.85152000003</v>
      </c>
    </row>
    <row r="20" spans="1:11" ht="40.5" customHeight="1">
      <c r="A20" s="142" t="s">
        <v>41</v>
      </c>
      <c r="B20" s="27">
        <v>18040200</v>
      </c>
      <c r="C20" s="31"/>
      <c r="D20" s="31">
        <v>24567.15</v>
      </c>
      <c r="E20" s="29">
        <v>37000</v>
      </c>
      <c r="F20" s="25"/>
      <c r="G20" s="29"/>
      <c r="H20" s="29">
        <v>41000</v>
      </c>
      <c r="I20" s="152"/>
      <c r="J20" s="152">
        <f t="shared" si="0"/>
        <v>43542</v>
      </c>
      <c r="K20" s="163">
        <f>J20*1.056</f>
        <v>45980.352</v>
      </c>
    </row>
    <row r="21" spans="1:11" ht="13.5" customHeight="1">
      <c r="A21" s="143" t="s">
        <v>42</v>
      </c>
      <c r="B21" s="23">
        <v>19000000</v>
      </c>
      <c r="C21" s="24">
        <f>C22</f>
        <v>10929.1</v>
      </c>
      <c r="D21" s="24">
        <f>D23</f>
        <v>6822.93</v>
      </c>
      <c r="E21" s="25">
        <f>E22</f>
        <v>10230</v>
      </c>
      <c r="F21" s="25"/>
      <c r="G21" s="29"/>
      <c r="H21" s="25">
        <f>H22</f>
        <v>11350</v>
      </c>
      <c r="I21" s="152"/>
      <c r="J21" s="157">
        <f>J22</f>
        <v>12053.7</v>
      </c>
      <c r="K21" s="157">
        <f>K22</f>
        <v>12728.7072</v>
      </c>
    </row>
    <row r="22" spans="1:11" ht="30" customHeight="1">
      <c r="A22" s="144" t="s">
        <v>60</v>
      </c>
      <c r="B22" s="27">
        <v>19040000</v>
      </c>
      <c r="C22" s="31">
        <f>C23</f>
        <v>10929.1</v>
      </c>
      <c r="D22" s="31">
        <f>D23</f>
        <v>6822.93</v>
      </c>
      <c r="E22" s="29">
        <v>10230</v>
      </c>
      <c r="F22" s="25"/>
      <c r="G22" s="29"/>
      <c r="H22" s="29">
        <v>11350</v>
      </c>
      <c r="I22" s="152"/>
      <c r="J22" s="158">
        <f t="shared" si="0"/>
        <v>12053.7</v>
      </c>
      <c r="K22" s="163">
        <f>J22*1.056</f>
        <v>12728.7072</v>
      </c>
    </row>
    <row r="23" spans="1:11" ht="54" customHeight="1">
      <c r="A23" s="131" t="s">
        <v>59</v>
      </c>
      <c r="B23" s="27">
        <v>19040100</v>
      </c>
      <c r="C23" s="31">
        <v>10929.1</v>
      </c>
      <c r="D23" s="31">
        <v>6822.93</v>
      </c>
      <c r="E23" s="29">
        <v>10230</v>
      </c>
      <c r="F23" s="25"/>
      <c r="G23" s="29"/>
      <c r="H23" s="29">
        <v>11350</v>
      </c>
      <c r="I23" s="152"/>
      <c r="J23" s="158">
        <f t="shared" si="0"/>
        <v>12053.7</v>
      </c>
      <c r="K23" s="163">
        <f>J23*1.056</f>
        <v>12728.7072</v>
      </c>
    </row>
    <row r="24" spans="1:11" ht="21.75" customHeight="1">
      <c r="A24" s="145" t="s">
        <v>86</v>
      </c>
      <c r="B24" s="23">
        <v>20000000</v>
      </c>
      <c r="C24" s="24">
        <f aca="true" t="shared" si="2" ref="C24:K24">C25+C26+C27</f>
        <v>216602.36000000002</v>
      </c>
      <c r="D24" s="24">
        <f t="shared" si="2"/>
        <v>142846.24000000002</v>
      </c>
      <c r="E24" s="24">
        <f t="shared" si="2"/>
        <v>210029</v>
      </c>
      <c r="F24" s="24">
        <f t="shared" si="2"/>
        <v>0</v>
      </c>
      <c r="G24" s="24">
        <f t="shared" si="2"/>
        <v>0</v>
      </c>
      <c r="H24" s="24">
        <f t="shared" si="2"/>
        <v>238520</v>
      </c>
      <c r="I24" s="152"/>
      <c r="J24" s="160">
        <f t="shared" si="2"/>
        <v>253308.24</v>
      </c>
      <c r="K24" s="160">
        <f t="shared" si="2"/>
        <v>267493.50144</v>
      </c>
    </row>
    <row r="25" spans="1:11" ht="25.5">
      <c r="A25" s="131" t="s">
        <v>57</v>
      </c>
      <c r="B25" s="27">
        <v>21081100</v>
      </c>
      <c r="C25" s="28">
        <v>15165.97</v>
      </c>
      <c r="D25" s="28">
        <v>1411.59</v>
      </c>
      <c r="E25" s="30">
        <v>2120</v>
      </c>
      <c r="F25" s="30"/>
      <c r="G25" s="30"/>
      <c r="H25" s="30">
        <v>3000</v>
      </c>
      <c r="I25" s="152"/>
      <c r="J25" s="152">
        <f t="shared" si="0"/>
        <v>3186</v>
      </c>
      <c r="K25" s="163">
        <f>J25*1.056</f>
        <v>3364.416</v>
      </c>
    </row>
    <row r="26" spans="1:11" ht="52.5" customHeight="1">
      <c r="A26" s="142" t="s">
        <v>43</v>
      </c>
      <c r="B26" s="27">
        <v>22080400</v>
      </c>
      <c r="C26" s="30">
        <v>20271.66</v>
      </c>
      <c r="D26" s="30">
        <v>13079.44</v>
      </c>
      <c r="E26" s="30">
        <v>16000</v>
      </c>
      <c r="F26" s="30"/>
      <c r="G26" s="30"/>
      <c r="H26" s="30">
        <v>17520</v>
      </c>
      <c r="I26" s="152"/>
      <c r="J26" s="152">
        <f t="shared" si="0"/>
        <v>18606.24</v>
      </c>
      <c r="K26" s="163">
        <f>J26*1.056</f>
        <v>19648.189440000002</v>
      </c>
    </row>
    <row r="27" spans="1:11" ht="12.75">
      <c r="A27" s="22" t="s">
        <v>5</v>
      </c>
      <c r="B27" s="23">
        <v>22090000</v>
      </c>
      <c r="C27" s="24">
        <f aca="true" t="shared" si="3" ref="C27:K27">SUM(C28:C29)</f>
        <v>181164.73</v>
      </c>
      <c r="D27" s="24">
        <f t="shared" si="3"/>
        <v>128355.21</v>
      </c>
      <c r="E27" s="25">
        <f t="shared" si="3"/>
        <v>191909</v>
      </c>
      <c r="F27" s="25">
        <f t="shared" si="3"/>
        <v>0</v>
      </c>
      <c r="G27" s="25">
        <f t="shared" si="3"/>
        <v>0</v>
      </c>
      <c r="H27" s="25">
        <f t="shared" si="3"/>
        <v>218000</v>
      </c>
      <c r="I27" s="152"/>
      <c r="J27" s="157">
        <f t="shared" si="3"/>
        <v>231516</v>
      </c>
      <c r="K27" s="157">
        <f t="shared" si="3"/>
        <v>244480.89600000004</v>
      </c>
    </row>
    <row r="28" spans="1:11" ht="66" customHeight="1">
      <c r="A28" s="131" t="s">
        <v>55</v>
      </c>
      <c r="B28" s="27">
        <v>22090100</v>
      </c>
      <c r="C28" s="32">
        <v>173245.84</v>
      </c>
      <c r="D28" s="32">
        <v>123748.66</v>
      </c>
      <c r="E28" s="30">
        <v>185000</v>
      </c>
      <c r="F28" s="25"/>
      <c r="G28" s="30"/>
      <c r="H28" s="30">
        <v>210000</v>
      </c>
      <c r="I28" s="152"/>
      <c r="J28" s="152">
        <f t="shared" si="0"/>
        <v>223020</v>
      </c>
      <c r="K28" s="163">
        <f>J28*1.056</f>
        <v>235509.12000000002</v>
      </c>
    </row>
    <row r="29" spans="1:11" ht="53.25" customHeight="1">
      <c r="A29" s="131" t="s">
        <v>56</v>
      </c>
      <c r="B29" s="27">
        <v>22090400</v>
      </c>
      <c r="C29" s="32">
        <v>7918.89</v>
      </c>
      <c r="D29" s="32">
        <v>4606.55</v>
      </c>
      <c r="E29" s="30">
        <v>6909</v>
      </c>
      <c r="F29" s="25"/>
      <c r="G29" s="30"/>
      <c r="H29" s="30">
        <v>8000</v>
      </c>
      <c r="I29" s="152"/>
      <c r="J29" s="152">
        <f t="shared" si="0"/>
        <v>8496</v>
      </c>
      <c r="K29" s="163">
        <f>J29*1.056</f>
        <v>8971.776</v>
      </c>
    </row>
    <row r="30" spans="1:11" ht="23.25" customHeight="1">
      <c r="A30" s="131" t="s">
        <v>133</v>
      </c>
      <c r="B30" s="27"/>
      <c r="C30" s="139">
        <f>C9+C10+C11+C12+C13+C21+C24</f>
        <v>4995907.26</v>
      </c>
      <c r="D30" s="139">
        <f>D9+D10+D11+D12+D13+D21+D24+D18</f>
        <v>3939412.08</v>
      </c>
      <c r="E30" s="139">
        <f>E9+E10+E11+E12+E13+E21+E24+E18</f>
        <v>5888502</v>
      </c>
      <c r="F30" s="139">
        <f>F9+F10+F11+F12+F13+F21+F24+F27</f>
        <v>2311311.76</v>
      </c>
      <c r="G30" s="139">
        <f>G9+G10+G11+G12+G13+G21+G24+G27</f>
        <v>46263</v>
      </c>
      <c r="H30" s="139">
        <f>H9+H10+H11+H12+H13+H21+H24+H18</f>
        <v>6602810</v>
      </c>
      <c r="I30" s="153">
        <f>I31+I32</f>
        <v>7158148</v>
      </c>
      <c r="J30" s="154">
        <f>J9+J10+J11+J12+J13+J21+J24+J18</f>
        <v>7012184.22</v>
      </c>
      <c r="K30" s="154">
        <f>K9+K10+K11+K12+K13+K21+K24+K18</f>
        <v>7404866.536320001</v>
      </c>
    </row>
    <row r="31" spans="1:11" ht="24.75" customHeight="1">
      <c r="A31" s="131" t="s">
        <v>134</v>
      </c>
      <c r="B31" s="27"/>
      <c r="C31" s="140">
        <f aca="true" t="shared" si="4" ref="C31:K31">C9+C27</f>
        <v>3799233.73</v>
      </c>
      <c r="D31" s="140">
        <f t="shared" si="4"/>
        <v>2499209.1</v>
      </c>
      <c r="E31" s="140">
        <f t="shared" si="4"/>
        <v>3791909</v>
      </c>
      <c r="F31" s="140">
        <f t="shared" si="4"/>
        <v>1481073.07</v>
      </c>
      <c r="G31" s="140">
        <f t="shared" si="4"/>
        <v>0</v>
      </c>
      <c r="H31" s="140">
        <f t="shared" si="4"/>
        <v>4298000</v>
      </c>
      <c r="I31" s="152">
        <v>4742078</v>
      </c>
      <c r="J31" s="156">
        <f t="shared" si="4"/>
        <v>4564476</v>
      </c>
      <c r="K31" s="156">
        <f t="shared" si="4"/>
        <v>4820086.6559999995</v>
      </c>
    </row>
    <row r="32" spans="1:11" ht="12.75">
      <c r="A32" s="131" t="s">
        <v>135</v>
      </c>
      <c r="B32" s="23"/>
      <c r="C32" s="56">
        <f>C10+C11+C12+C13+C18+C21+C25+C26</f>
        <v>1196673.53</v>
      </c>
      <c r="D32" s="56">
        <f>D10+D11+D12+D13+D18+D21+D25+D26</f>
        <v>1440202.9799999997</v>
      </c>
      <c r="E32" s="56">
        <f>E10+E11+E12+E13+E18+E21+E25+E26</f>
        <v>2096593</v>
      </c>
      <c r="F32" s="56">
        <f>F10+F11+F12+F13+F18+F21+F24</f>
        <v>830238.69</v>
      </c>
      <c r="G32" s="56">
        <f>G10+G11+G12+G13+G18+G21+G24</f>
        <v>46263</v>
      </c>
      <c r="H32" s="56">
        <f>H10+H11+H12+H13+H18+H21+H25+H26</f>
        <v>2304810</v>
      </c>
      <c r="I32" s="152">
        <v>2416070</v>
      </c>
      <c r="J32" s="155">
        <f>J10+J11+J12+J13+J18+J21+J25+J26</f>
        <v>2447708.22</v>
      </c>
      <c r="K32" s="155">
        <f>K10+K11+K12+K13+K18+K21+K25+K26</f>
        <v>2584779.8803200005</v>
      </c>
    </row>
    <row r="33" spans="1:8" ht="12.75">
      <c r="A33" s="46"/>
      <c r="B33" s="47"/>
      <c r="C33" s="66"/>
      <c r="D33" s="66"/>
      <c r="E33" s="66"/>
      <c r="F33" s="66"/>
      <c r="G33" s="66"/>
      <c r="H33" s="67"/>
    </row>
    <row r="34" spans="1:8" ht="12.75">
      <c r="A34" s="46"/>
      <c r="B34" s="47"/>
      <c r="C34" s="1" t="s">
        <v>15</v>
      </c>
      <c r="D34" s="4"/>
      <c r="E34" s="71"/>
      <c r="F34" s="71"/>
      <c r="G34" s="71"/>
      <c r="H34" s="71" t="s">
        <v>37</v>
      </c>
    </row>
    <row r="35" spans="3:8" ht="12.75">
      <c r="C35" s="1"/>
      <c r="D35" s="4"/>
      <c r="E35" s="71"/>
      <c r="F35" s="71"/>
      <c r="G35" s="71"/>
      <c r="H35" s="71"/>
    </row>
    <row r="36" spans="3:8" ht="12.75">
      <c r="C36" s="1" t="s">
        <v>87</v>
      </c>
      <c r="D36" s="4"/>
      <c r="E36" s="71"/>
      <c r="F36" s="71"/>
      <c r="G36" s="71"/>
      <c r="H36" s="71" t="s">
        <v>38</v>
      </c>
    </row>
    <row r="37" spans="3:8" ht="12.75">
      <c r="C37" s="1"/>
      <c r="D37" s="4"/>
      <c r="E37" s="4"/>
      <c r="F37" s="4"/>
      <c r="G37" s="4"/>
      <c r="H37" s="4"/>
    </row>
    <row r="38" ht="12.75">
      <c r="J38" s="8" t="s">
        <v>129</v>
      </c>
    </row>
    <row r="41" ht="12.75">
      <c r="H41" s="3" t="s">
        <v>95</v>
      </c>
    </row>
  </sheetData>
  <mergeCells count="12">
    <mergeCell ref="I5:I7"/>
    <mergeCell ref="J5:J7"/>
    <mergeCell ref="K5:K7"/>
    <mergeCell ref="A8:K8"/>
    <mergeCell ref="A3:H3"/>
    <mergeCell ref="A2:H2"/>
    <mergeCell ref="E5:E7"/>
    <mergeCell ref="H5:H7"/>
    <mergeCell ref="B5:B7"/>
    <mergeCell ref="C5:C7"/>
    <mergeCell ref="D5:D7"/>
    <mergeCell ref="A5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26" sqref="A26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128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 t="s">
        <v>129</v>
      </c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4.2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105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42235.590000000004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15096.85</v>
      </c>
      <c r="I11" s="19"/>
      <c r="J11" s="19"/>
    </row>
    <row r="12" spans="1:10" ht="51">
      <c r="A12" s="119" t="s">
        <v>44</v>
      </c>
      <c r="B12" s="39">
        <v>12020200</v>
      </c>
      <c r="C12" s="81"/>
      <c r="D12" s="81"/>
      <c r="E12" s="40"/>
      <c r="F12" s="37"/>
      <c r="G12" s="39"/>
      <c r="H12" s="41">
        <v>27138.74</v>
      </c>
      <c r="I12" s="19"/>
      <c r="J12" s="19"/>
    </row>
    <row r="13" spans="1:10" ht="38.25">
      <c r="A13" s="121" t="s">
        <v>94</v>
      </c>
      <c r="B13" s="37">
        <v>12030100</v>
      </c>
      <c r="C13" s="81"/>
      <c r="D13" s="81"/>
      <c r="E13" s="40"/>
      <c r="F13" s="37"/>
      <c r="G13" s="39"/>
      <c r="H13" s="42">
        <v>632.59</v>
      </c>
      <c r="I13" s="19"/>
      <c r="J13" s="19"/>
    </row>
    <row r="14" spans="1:10" ht="41.25" customHeight="1">
      <c r="A14" s="121" t="s">
        <v>74</v>
      </c>
      <c r="B14" s="37">
        <v>12030200</v>
      </c>
      <c r="C14" s="80">
        <v>53889</v>
      </c>
      <c r="D14" s="80">
        <v>53889</v>
      </c>
      <c r="E14" s="38">
        <v>53889</v>
      </c>
      <c r="F14" s="37"/>
      <c r="G14" s="39"/>
      <c r="H14" s="42">
        <v>9936.45</v>
      </c>
      <c r="I14" s="19">
        <f>H14*100/D14</f>
        <v>18.438735177865613</v>
      </c>
      <c r="J14" s="19">
        <f>H14*100/E14</f>
        <v>18.438735177865613</v>
      </c>
    </row>
    <row r="15" spans="1:10" ht="80.25" customHeight="1">
      <c r="A15" s="85" t="s">
        <v>93</v>
      </c>
      <c r="B15" s="37">
        <v>18041500</v>
      </c>
      <c r="C15" s="80"/>
      <c r="D15" s="80"/>
      <c r="E15" s="38"/>
      <c r="F15" s="37"/>
      <c r="G15" s="39"/>
      <c r="H15" s="42">
        <v>3964.09</v>
      </c>
      <c r="I15" s="19"/>
      <c r="J15" s="19"/>
    </row>
    <row r="16" spans="1:10" ht="12.75">
      <c r="A16" s="120" t="s">
        <v>47</v>
      </c>
      <c r="B16" s="37">
        <v>18050000</v>
      </c>
      <c r="C16" s="80">
        <f>SUM(C19:C20)</f>
        <v>700000</v>
      </c>
      <c r="D16" s="80">
        <f>SUM(D19:D20)</f>
        <v>700000</v>
      </c>
      <c r="E16" s="80">
        <f>SUM(E19:E20)</f>
        <v>471575</v>
      </c>
      <c r="F16" s="37"/>
      <c r="G16" s="37"/>
      <c r="H16" s="42">
        <f>SUM(H17:H20)</f>
        <v>427337.24</v>
      </c>
      <c r="I16" s="19">
        <f>H16*100/D16</f>
        <v>61.04817714285714</v>
      </c>
      <c r="J16" s="19">
        <f>H16*100/E16</f>
        <v>90.61914647723056</v>
      </c>
    </row>
    <row r="17" spans="1:10" ht="30.75" customHeight="1">
      <c r="A17" s="90" t="s">
        <v>91</v>
      </c>
      <c r="B17" s="43">
        <v>18050100</v>
      </c>
      <c r="C17" s="80"/>
      <c r="D17" s="80"/>
      <c r="E17" s="38"/>
      <c r="F17" s="37"/>
      <c r="G17" s="37"/>
      <c r="H17" s="93">
        <v>9530.82</v>
      </c>
      <c r="I17" s="19"/>
      <c r="J17" s="19"/>
    </row>
    <row r="18" spans="1:10" ht="25.5">
      <c r="A18" s="90" t="s">
        <v>92</v>
      </c>
      <c r="B18" s="43">
        <v>18050200</v>
      </c>
      <c r="C18" s="80"/>
      <c r="D18" s="80"/>
      <c r="E18" s="38"/>
      <c r="F18" s="37"/>
      <c r="G18" s="37"/>
      <c r="H18" s="93">
        <v>45090.09</v>
      </c>
      <c r="I18" s="19"/>
      <c r="J18" s="19"/>
    </row>
    <row r="19" spans="1:10" ht="17.25" customHeight="1">
      <c r="A19" s="89" t="s">
        <v>48</v>
      </c>
      <c r="B19" s="39">
        <v>18050300</v>
      </c>
      <c r="C19" s="81">
        <v>247000</v>
      </c>
      <c r="D19" s="81">
        <v>247000</v>
      </c>
      <c r="E19" s="40">
        <v>162000</v>
      </c>
      <c r="F19" s="37"/>
      <c r="G19" s="39"/>
      <c r="H19" s="41">
        <v>104835.23</v>
      </c>
      <c r="I19" s="19">
        <f>H19*100/D19</f>
        <v>42.44341295546559</v>
      </c>
      <c r="J19" s="19">
        <f>H19*100/E19</f>
        <v>64.7131049382716</v>
      </c>
    </row>
    <row r="20" spans="1:10" ht="12.75">
      <c r="A20" s="90" t="s">
        <v>49</v>
      </c>
      <c r="B20" s="39">
        <v>18050400</v>
      </c>
      <c r="C20" s="81">
        <v>453000</v>
      </c>
      <c r="D20" s="81">
        <v>453000</v>
      </c>
      <c r="E20" s="40">
        <v>309575</v>
      </c>
      <c r="F20" s="37"/>
      <c r="G20" s="39"/>
      <c r="H20" s="41">
        <v>267881.1</v>
      </c>
      <c r="I20" s="19">
        <f>H20*100/D20</f>
        <v>59.134900662251646</v>
      </c>
      <c r="J20" s="19">
        <f>H20*100/E20</f>
        <v>86.53189049503351</v>
      </c>
    </row>
    <row r="21" spans="1:10" ht="78" customHeight="1">
      <c r="A21" s="91" t="s">
        <v>78</v>
      </c>
      <c r="B21" s="37">
        <v>24062100</v>
      </c>
      <c r="C21" s="80">
        <v>0</v>
      </c>
      <c r="D21" s="80">
        <v>0</v>
      </c>
      <c r="E21" s="40">
        <v>0</v>
      </c>
      <c r="F21" s="37"/>
      <c r="G21" s="39"/>
      <c r="H21" s="58">
        <v>67.07</v>
      </c>
      <c r="I21" s="19"/>
      <c r="J21" s="19"/>
    </row>
    <row r="22" spans="1:10" ht="25.5">
      <c r="A22" s="22" t="s">
        <v>34</v>
      </c>
      <c r="B22" s="37">
        <v>25010000</v>
      </c>
      <c r="C22" s="82">
        <f>SUM(C23:C24)</f>
        <v>380800</v>
      </c>
      <c r="D22" s="82">
        <f>SUM(D23:D24)</f>
        <v>380800</v>
      </c>
      <c r="E22" s="37">
        <f>SUM(E23:E24)</f>
        <v>0</v>
      </c>
      <c r="F22" s="37">
        <f>SUM(G22+E22)</f>
        <v>0</v>
      </c>
      <c r="G22" s="37">
        <f>SUM(G23:G24)</f>
        <v>0</v>
      </c>
      <c r="H22" s="42">
        <f>SUM(H23:H24)</f>
        <v>203857.1</v>
      </c>
      <c r="I22" s="19">
        <f aca="true" t="shared" si="1" ref="I22:I27">H22*100/D22</f>
        <v>53.53390231092437</v>
      </c>
      <c r="J22" s="19"/>
    </row>
    <row r="23" spans="1:10" ht="39" customHeight="1">
      <c r="A23" s="87" t="s">
        <v>75</v>
      </c>
      <c r="B23" s="43">
        <v>25010100</v>
      </c>
      <c r="C23" s="83">
        <v>360000</v>
      </c>
      <c r="D23" s="83">
        <v>360000</v>
      </c>
      <c r="E23" s="39"/>
      <c r="F23" s="37"/>
      <c r="G23" s="39"/>
      <c r="H23" s="41">
        <v>194544.23</v>
      </c>
      <c r="I23" s="19">
        <f t="shared" si="1"/>
        <v>54.04006388888889</v>
      </c>
      <c r="J23" s="19"/>
    </row>
    <row r="24" spans="1:10" ht="32.25" customHeight="1">
      <c r="A24" s="87" t="s">
        <v>76</v>
      </c>
      <c r="B24" s="43">
        <v>25010300</v>
      </c>
      <c r="C24" s="83">
        <v>20800</v>
      </c>
      <c r="D24" s="83">
        <v>20800</v>
      </c>
      <c r="E24" s="39"/>
      <c r="F24" s="37"/>
      <c r="G24" s="39"/>
      <c r="H24" s="41">
        <v>9312.87</v>
      </c>
      <c r="I24" s="19">
        <f t="shared" si="1"/>
        <v>44.77341346153847</v>
      </c>
      <c r="J24" s="19"/>
    </row>
    <row r="25" spans="1:10" ht="25.5" customHeight="1">
      <c r="A25" s="22" t="s">
        <v>6</v>
      </c>
      <c r="B25" s="37">
        <v>25020200</v>
      </c>
      <c r="C25" s="84"/>
      <c r="D25" s="42">
        <v>17866.48</v>
      </c>
      <c r="E25" s="39"/>
      <c r="F25" s="37"/>
      <c r="G25" s="39"/>
      <c r="H25" s="42">
        <v>17866.48</v>
      </c>
      <c r="I25" s="19">
        <f t="shared" si="1"/>
        <v>100</v>
      </c>
      <c r="J25" s="19"/>
    </row>
    <row r="26" spans="1:10" ht="153.75" customHeight="1">
      <c r="A26" s="92" t="s">
        <v>46</v>
      </c>
      <c r="B26" s="37">
        <v>33010101</v>
      </c>
      <c r="C26" s="82">
        <v>347014</v>
      </c>
      <c r="D26" s="82">
        <v>347814</v>
      </c>
      <c r="E26" s="37">
        <v>347814</v>
      </c>
      <c r="F26" s="37"/>
      <c r="G26" s="37"/>
      <c r="H26" s="42">
        <v>85449.54</v>
      </c>
      <c r="I26" s="19">
        <f t="shared" si="1"/>
        <v>24.56759647397747</v>
      </c>
      <c r="J26" s="19">
        <f>H26*100/E26</f>
        <v>24.56759647397747</v>
      </c>
    </row>
    <row r="27" spans="1:10" ht="66" customHeight="1">
      <c r="A27" s="85" t="s">
        <v>77</v>
      </c>
      <c r="B27" s="37">
        <v>19010100</v>
      </c>
      <c r="C27" s="80">
        <v>24000</v>
      </c>
      <c r="D27" s="80">
        <v>19500</v>
      </c>
      <c r="E27" s="38">
        <v>14000</v>
      </c>
      <c r="F27" s="38"/>
      <c r="G27" s="38"/>
      <c r="H27" s="45">
        <v>10109.86</v>
      </c>
      <c r="I27" s="19">
        <f t="shared" si="1"/>
        <v>51.8454358974359</v>
      </c>
      <c r="J27" s="19">
        <f>H27*100/E27</f>
        <v>72.21328571428572</v>
      </c>
    </row>
    <row r="28" spans="1:10" ht="43.5" customHeight="1">
      <c r="A28" s="92" t="s">
        <v>116</v>
      </c>
      <c r="B28" s="37">
        <v>19010200</v>
      </c>
      <c r="C28" s="80"/>
      <c r="D28" s="80">
        <v>4500</v>
      </c>
      <c r="E28" s="38">
        <v>4500</v>
      </c>
      <c r="F28" s="38"/>
      <c r="G28" s="38"/>
      <c r="H28" s="45">
        <v>13746.22</v>
      </c>
      <c r="I28" s="19"/>
      <c r="J28" s="19"/>
    </row>
    <row r="29" spans="1:10" ht="67.5" customHeight="1">
      <c r="A29" s="85" t="s">
        <v>103</v>
      </c>
      <c r="B29" s="37">
        <v>19010300</v>
      </c>
      <c r="C29" s="80"/>
      <c r="D29" s="80"/>
      <c r="E29" s="38"/>
      <c r="F29" s="38"/>
      <c r="G29" s="38"/>
      <c r="H29" s="45">
        <v>2527.28</v>
      </c>
      <c r="I29" s="19"/>
      <c r="J29" s="19"/>
    </row>
    <row r="30" spans="1:10" ht="66" customHeight="1">
      <c r="A30" s="127" t="s">
        <v>89</v>
      </c>
      <c r="B30" s="43">
        <v>19050200</v>
      </c>
      <c r="C30" s="80"/>
      <c r="D30" s="80"/>
      <c r="E30" s="38"/>
      <c r="F30" s="38"/>
      <c r="G30" s="38"/>
      <c r="H30" s="45">
        <v>8506.98</v>
      </c>
      <c r="I30" s="19"/>
      <c r="J30" s="19"/>
    </row>
    <row r="31" spans="1:10" ht="54.75" customHeight="1">
      <c r="A31" s="87" t="s">
        <v>90</v>
      </c>
      <c r="B31" s="43">
        <v>19050300</v>
      </c>
      <c r="C31" s="80"/>
      <c r="D31" s="80"/>
      <c r="E31" s="38"/>
      <c r="F31" s="38"/>
      <c r="G31" s="38"/>
      <c r="H31" s="45">
        <v>271.43</v>
      </c>
      <c r="I31" s="19"/>
      <c r="J31" s="19"/>
    </row>
    <row r="32" spans="1:10" ht="12.75">
      <c r="A32" s="44"/>
      <c r="B32" s="23" t="s">
        <v>13</v>
      </c>
      <c r="C32" s="80">
        <f>C14+C16+C22+C26+C27</f>
        <v>1505703</v>
      </c>
      <c r="D32" s="45">
        <f>D14+D16+D22+D25+D26+D27+D28</f>
        <v>1524369.48</v>
      </c>
      <c r="E32" s="80">
        <f>E10+E16+E22+E26+E27+E14+E28</f>
        <v>891778</v>
      </c>
      <c r="F32" s="45">
        <f>F10+F16+F22+F26+F27</f>
        <v>0</v>
      </c>
      <c r="G32" s="45">
        <f>G10+G16+G22+G26+G27</f>
        <v>0</v>
      </c>
      <c r="H32" s="45">
        <f>H31+H30+H26+H25+H22+H21+H16+H15+H14+H13+H10+H27+H29+H28</f>
        <v>826507.9199999999</v>
      </c>
      <c r="I32" s="19">
        <f>H32*100/D32</f>
        <v>54.21965808446913</v>
      </c>
      <c r="J32" s="19">
        <f>H32*100/E32</f>
        <v>92.6809048888849</v>
      </c>
    </row>
    <row r="33" spans="1:10" ht="12.75">
      <c r="A33" s="46"/>
      <c r="B33" s="47"/>
      <c r="C33" s="48"/>
      <c r="D33" s="48"/>
      <c r="E33" s="48" t="s">
        <v>127</v>
      </c>
      <c r="F33" s="48"/>
      <c r="G33" s="48"/>
      <c r="H33" s="49"/>
      <c r="I33" s="50"/>
      <c r="J33" s="50"/>
    </row>
    <row r="34" spans="3:10" ht="12.75">
      <c r="C34" s="66"/>
      <c r="D34" s="66"/>
      <c r="E34" s="66"/>
      <c r="F34" s="66"/>
      <c r="G34" s="66"/>
      <c r="H34" s="67"/>
      <c r="I34" s="68"/>
      <c r="J34" s="10"/>
    </row>
    <row r="35" spans="3:10" ht="15">
      <c r="C35" s="69" t="s">
        <v>15</v>
      </c>
      <c r="D35" s="70"/>
      <c r="E35" s="71"/>
      <c r="F35" s="71"/>
      <c r="G35" s="71"/>
      <c r="H35" s="72" t="s">
        <v>37</v>
      </c>
      <c r="I35" s="73"/>
      <c r="J35" s="10"/>
    </row>
    <row r="36" spans="3:10" ht="15">
      <c r="C36" s="69"/>
      <c r="D36" s="70"/>
      <c r="E36" s="71"/>
      <c r="F36" s="71"/>
      <c r="G36" s="71"/>
      <c r="H36" s="72"/>
      <c r="I36" s="73"/>
      <c r="J36" s="10"/>
    </row>
    <row r="37" spans="3:10" ht="15">
      <c r="C37" s="69" t="s">
        <v>87</v>
      </c>
      <c r="D37" s="70"/>
      <c r="E37" s="71"/>
      <c r="F37" s="71"/>
      <c r="G37" s="71"/>
      <c r="H37" s="72" t="s">
        <v>38</v>
      </c>
      <c r="I37" s="73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</sheetData>
  <mergeCells count="11">
    <mergeCell ref="B2:H2"/>
    <mergeCell ref="B3:J3"/>
    <mergeCell ref="D5:D7"/>
    <mergeCell ref="A9:J9"/>
    <mergeCell ref="A5:A7"/>
    <mergeCell ref="E5:E7"/>
    <mergeCell ref="H5:H7"/>
    <mergeCell ref="I5:I7"/>
    <mergeCell ref="J5:J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Q42"/>
  <sheetViews>
    <sheetView tabSelected="1" workbookViewId="0" topLeftCell="A7">
      <selection activeCell="G13" sqref="G13:G14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8" customWidth="1"/>
    <col min="4" max="4" width="12.00390625" style="10" customWidth="1"/>
    <col min="5" max="6" width="13.28125" style="3" hidden="1" customWidth="1"/>
    <col min="7" max="7" width="13.28125" style="3" customWidth="1"/>
    <col min="8" max="28" width="9.140625" style="8" customWidth="1"/>
  </cols>
  <sheetData>
    <row r="1" spans="1:7" ht="15" customHeight="1">
      <c r="A1" s="176" t="s">
        <v>153</v>
      </c>
      <c r="B1" s="196"/>
      <c r="C1" s="196"/>
      <c r="D1" s="196"/>
      <c r="E1" s="196"/>
      <c r="F1" s="196"/>
      <c r="G1" s="196"/>
    </row>
    <row r="2" spans="1:7" ht="15" customHeight="1">
      <c r="A2" s="176" t="s">
        <v>154</v>
      </c>
      <c r="B2" s="196"/>
      <c r="C2" s="196"/>
      <c r="D2" s="196"/>
      <c r="E2" s="196"/>
      <c r="F2" s="196"/>
      <c r="G2" s="196"/>
    </row>
    <row r="3" spans="2:4" ht="15" customHeight="1">
      <c r="B3" s="54"/>
      <c r="C3" s="205"/>
      <c r="D3" s="205"/>
    </row>
    <row r="4" spans="1:7" ht="12.75" customHeight="1">
      <c r="A4" s="184"/>
      <c r="B4" s="183" t="s">
        <v>0</v>
      </c>
      <c r="C4" s="191" t="s">
        <v>155</v>
      </c>
      <c r="D4" s="191" t="s">
        <v>156</v>
      </c>
      <c r="E4" s="12"/>
      <c r="F4" s="12"/>
      <c r="G4" s="183" t="s">
        <v>157</v>
      </c>
    </row>
    <row r="5" spans="1:7" ht="12.75">
      <c r="A5" s="184"/>
      <c r="B5" s="183"/>
      <c r="C5" s="191"/>
      <c r="D5" s="191"/>
      <c r="E5" s="12"/>
      <c r="F5" s="12"/>
      <c r="G5" s="183"/>
    </row>
    <row r="6" spans="1:17" ht="36" customHeight="1">
      <c r="A6" s="184"/>
      <c r="B6" s="183"/>
      <c r="C6" s="191"/>
      <c r="D6" s="191"/>
      <c r="E6" s="12"/>
      <c r="F6" s="12"/>
      <c r="G6" s="183"/>
      <c r="J6" s="178"/>
      <c r="K6" s="182"/>
      <c r="L6" s="182"/>
      <c r="M6" s="182"/>
      <c r="N6" s="182"/>
      <c r="O6" s="182"/>
      <c r="P6" s="182"/>
      <c r="Q6" s="182"/>
    </row>
    <row r="7" spans="1:17" ht="15.75">
      <c r="A7" s="59"/>
      <c r="B7" s="60"/>
      <c r="C7" s="206"/>
      <c r="D7" s="220"/>
      <c r="E7" s="60" t="e">
        <f>SUM(F7+#REF!)</f>
        <v>#REF!</v>
      </c>
      <c r="F7" s="60"/>
      <c r="G7" s="146"/>
      <c r="J7" s="195"/>
      <c r="K7" s="196"/>
      <c r="L7" s="196"/>
      <c r="M7" s="196"/>
      <c r="N7" s="196"/>
      <c r="O7" s="196"/>
      <c r="P7" s="196"/>
      <c r="Q7" s="196"/>
    </row>
    <row r="8" spans="1:7" ht="14.25" customHeight="1">
      <c r="A8" s="192" t="s">
        <v>9</v>
      </c>
      <c r="B8" s="193"/>
      <c r="C8" s="193"/>
      <c r="D8" s="193"/>
      <c r="E8" s="193"/>
      <c r="F8" s="193"/>
      <c r="G8" s="194"/>
    </row>
    <row r="9" spans="1:7" ht="14.25" customHeight="1">
      <c r="A9" s="164"/>
      <c r="B9" s="165"/>
      <c r="C9" s="207"/>
      <c r="D9" s="207"/>
      <c r="E9" s="165"/>
      <c r="F9" s="165"/>
      <c r="G9" s="166"/>
    </row>
    <row r="10" spans="1:7" ht="12.75">
      <c r="A10" s="204" t="s">
        <v>146</v>
      </c>
      <c r="B10" s="169">
        <v>1202000</v>
      </c>
      <c r="C10" s="208">
        <f>SUM(C13:C15)</f>
        <v>32255</v>
      </c>
      <c r="D10" s="208">
        <f>SUM(D13:D15)</f>
        <v>88497.72</v>
      </c>
      <c r="E10" s="37"/>
      <c r="F10" s="39"/>
      <c r="G10" s="213">
        <f>SUM(G13:G15)</f>
        <v>90000</v>
      </c>
    </row>
    <row r="11" spans="1:7" ht="52.5" customHeight="1">
      <c r="A11" s="172" t="s">
        <v>148</v>
      </c>
      <c r="B11" s="169">
        <v>12020100</v>
      </c>
      <c r="C11" s="208"/>
      <c r="D11" s="208"/>
      <c r="E11" s="37"/>
      <c r="F11" s="39"/>
      <c r="G11" s="213"/>
    </row>
    <row r="12" spans="1:7" ht="54.75" customHeight="1">
      <c r="A12" s="172" t="s">
        <v>149</v>
      </c>
      <c r="B12" s="169">
        <v>12020200</v>
      </c>
      <c r="C12" s="208"/>
      <c r="D12" s="208"/>
      <c r="E12" s="37"/>
      <c r="F12" s="39"/>
      <c r="G12" s="213"/>
    </row>
    <row r="13" spans="1:7" ht="38.25">
      <c r="A13" s="121" t="s">
        <v>94</v>
      </c>
      <c r="B13" s="37">
        <v>12030100</v>
      </c>
      <c r="C13" s="208">
        <v>1810</v>
      </c>
      <c r="D13" s="208">
        <v>66215</v>
      </c>
      <c r="E13" s="37"/>
      <c r="F13" s="39"/>
      <c r="G13" s="226">
        <v>70000</v>
      </c>
    </row>
    <row r="14" spans="1:7" ht="41.25" customHeight="1">
      <c r="A14" s="121" t="s">
        <v>74</v>
      </c>
      <c r="B14" s="37">
        <v>12030200</v>
      </c>
      <c r="C14" s="209">
        <v>23260</v>
      </c>
      <c r="D14" s="209">
        <v>15121</v>
      </c>
      <c r="E14" s="37"/>
      <c r="F14" s="39"/>
      <c r="G14" s="226">
        <v>20000</v>
      </c>
    </row>
    <row r="15" spans="1:7" ht="41.25" customHeight="1">
      <c r="A15" s="121" t="s">
        <v>63</v>
      </c>
      <c r="B15" s="37">
        <v>18040000</v>
      </c>
      <c r="C15" s="209">
        <v>7185</v>
      </c>
      <c r="D15" s="209">
        <v>7161.72</v>
      </c>
      <c r="E15" s="37"/>
      <c r="F15" s="39"/>
      <c r="G15" s="213"/>
    </row>
    <row r="16" spans="1:7" ht="12.75">
      <c r="A16" s="120" t="s">
        <v>47</v>
      </c>
      <c r="B16" s="37">
        <v>18050000</v>
      </c>
      <c r="C16" s="209">
        <v>738459</v>
      </c>
      <c r="D16" s="209">
        <v>1397099.32</v>
      </c>
      <c r="E16" s="37"/>
      <c r="F16" s="37"/>
      <c r="G16" s="213">
        <f>SUM(G19:G20)</f>
        <v>1500000</v>
      </c>
    </row>
    <row r="17" spans="1:7" ht="17.25" customHeight="1">
      <c r="A17" s="173" t="s">
        <v>147</v>
      </c>
      <c r="B17" s="175">
        <v>18050100</v>
      </c>
      <c r="C17" s="210">
        <v>9530</v>
      </c>
      <c r="D17" s="210"/>
      <c r="E17" s="170"/>
      <c r="F17" s="170"/>
      <c r="G17" s="210"/>
    </row>
    <row r="18" spans="1:7" ht="25.5">
      <c r="A18" s="174" t="s">
        <v>161</v>
      </c>
      <c r="B18" s="175">
        <v>18050200</v>
      </c>
      <c r="C18" s="211">
        <v>44874</v>
      </c>
      <c r="D18" s="221">
        <v>2184.39</v>
      </c>
      <c r="E18" s="171"/>
      <c r="F18" s="171"/>
      <c r="G18" s="223"/>
    </row>
    <row r="19" spans="1:7" ht="25.5">
      <c r="A19" s="89" t="s">
        <v>48</v>
      </c>
      <c r="B19" s="39">
        <v>18050300</v>
      </c>
      <c r="C19" s="212">
        <v>218077</v>
      </c>
      <c r="D19" s="212">
        <v>239587.29</v>
      </c>
      <c r="E19" s="37"/>
      <c r="F19" s="39"/>
      <c r="G19" s="214">
        <v>290000</v>
      </c>
    </row>
    <row r="20" spans="1:10" ht="12.75">
      <c r="A20" s="90" t="s">
        <v>49</v>
      </c>
      <c r="B20" s="39">
        <v>18050400</v>
      </c>
      <c r="C20" s="212">
        <v>465978</v>
      </c>
      <c r="D20" s="212">
        <v>1155328</v>
      </c>
      <c r="E20" s="37"/>
      <c r="F20" s="39"/>
      <c r="G20" s="214">
        <v>1210000</v>
      </c>
      <c r="J20" s="219"/>
    </row>
    <row r="21" spans="1:7" ht="12.75">
      <c r="A21" s="168" t="s">
        <v>145</v>
      </c>
      <c r="B21" s="39">
        <v>24062100</v>
      </c>
      <c r="C21" s="208">
        <v>193</v>
      </c>
      <c r="D21" s="208">
        <v>383.67</v>
      </c>
      <c r="E21" s="37"/>
      <c r="F21" s="39"/>
      <c r="G21" s="224">
        <v>500</v>
      </c>
    </row>
    <row r="22" spans="1:7" ht="25.5">
      <c r="A22" s="22" t="s">
        <v>34</v>
      </c>
      <c r="B22" s="37">
        <v>25010000</v>
      </c>
      <c r="C22" s="213">
        <v>0</v>
      </c>
      <c r="D22" s="213"/>
      <c r="E22" s="37" t="e">
        <f>SUM(F22+#REF!)</f>
        <v>#REF!</v>
      </c>
      <c r="F22" s="37">
        <f>SUM(F23:F24)</f>
        <v>0</v>
      </c>
      <c r="G22" s="213">
        <f>G23+G24</f>
        <v>732130</v>
      </c>
    </row>
    <row r="23" spans="1:7" ht="39" customHeight="1">
      <c r="A23" s="87" t="s">
        <v>75</v>
      </c>
      <c r="B23" s="43">
        <v>25010100</v>
      </c>
      <c r="C23" s="214">
        <v>378589</v>
      </c>
      <c r="D23" s="214">
        <v>340170.44</v>
      </c>
      <c r="E23" s="37"/>
      <c r="F23" s="39"/>
      <c r="G23" s="222">
        <v>702130</v>
      </c>
    </row>
    <row r="24" spans="1:7" ht="32.25" customHeight="1">
      <c r="A24" s="87" t="s">
        <v>76</v>
      </c>
      <c r="B24" s="43">
        <v>25010300</v>
      </c>
      <c r="C24" s="214">
        <v>16003</v>
      </c>
      <c r="D24" s="214">
        <v>16673</v>
      </c>
      <c r="E24" s="37"/>
      <c r="F24" s="39"/>
      <c r="G24" s="222">
        <v>30000</v>
      </c>
    </row>
    <row r="25" spans="1:7" ht="32.25" customHeight="1">
      <c r="A25" s="167" t="s">
        <v>151</v>
      </c>
      <c r="B25" s="43">
        <v>25010400</v>
      </c>
      <c r="C25" s="214"/>
      <c r="D25" s="214"/>
      <c r="E25" s="37"/>
      <c r="F25" s="39"/>
      <c r="G25" s="210"/>
    </row>
    <row r="26" spans="1:7" ht="21.75" customHeight="1">
      <c r="A26" s="167" t="s">
        <v>6</v>
      </c>
      <c r="B26" s="43">
        <v>25020200</v>
      </c>
      <c r="C26" s="214"/>
      <c r="D26" s="214">
        <v>51719.41</v>
      </c>
      <c r="E26" s="37"/>
      <c r="F26" s="39"/>
      <c r="G26" s="210"/>
    </row>
    <row r="27" spans="1:7" ht="154.5" customHeight="1">
      <c r="A27" s="92" t="s">
        <v>46</v>
      </c>
      <c r="B27" s="37">
        <v>33010101</v>
      </c>
      <c r="C27" s="213">
        <v>113949</v>
      </c>
      <c r="D27" s="213"/>
      <c r="E27" s="37"/>
      <c r="F27" s="37"/>
      <c r="G27" s="213">
        <v>30000</v>
      </c>
    </row>
    <row r="28" spans="1:7" ht="54" customHeight="1">
      <c r="A28" s="218" t="s">
        <v>160</v>
      </c>
      <c r="B28" s="47"/>
      <c r="C28" s="213"/>
      <c r="D28" s="213">
        <v>11377</v>
      </c>
      <c r="E28" s="37"/>
      <c r="F28" s="37"/>
      <c r="G28" s="213">
        <v>40000</v>
      </c>
    </row>
    <row r="29" spans="1:7" ht="22.5" customHeight="1">
      <c r="A29" s="148" t="s">
        <v>140</v>
      </c>
      <c r="B29" s="147">
        <v>19010000</v>
      </c>
      <c r="C29" s="213">
        <v>70228</v>
      </c>
      <c r="D29" s="213">
        <f>SUM(D30:D32)</f>
        <v>76096</v>
      </c>
      <c r="E29" s="37"/>
      <c r="F29" s="37"/>
      <c r="G29" s="213">
        <f>SUM(G30:G34)</f>
        <v>91300</v>
      </c>
    </row>
    <row r="30" spans="1:11" ht="66" customHeight="1">
      <c r="A30" s="85" t="s">
        <v>77</v>
      </c>
      <c r="B30" s="55">
        <v>19010100</v>
      </c>
      <c r="C30" s="215">
        <v>13205</v>
      </c>
      <c r="D30" s="215">
        <v>9435</v>
      </c>
      <c r="E30" s="149"/>
      <c r="F30" s="149"/>
      <c r="G30" s="215">
        <v>11000</v>
      </c>
      <c r="J30" s="219"/>
      <c r="K30" s="219"/>
    </row>
    <row r="31" spans="1:7" ht="43.5" customHeight="1">
      <c r="A31" s="92" t="s">
        <v>116</v>
      </c>
      <c r="B31" s="55">
        <v>19010200</v>
      </c>
      <c r="C31" s="215">
        <v>51394</v>
      </c>
      <c r="D31" s="215">
        <v>58491</v>
      </c>
      <c r="E31" s="149"/>
      <c r="F31" s="149"/>
      <c r="G31" s="215">
        <v>65300</v>
      </c>
    </row>
    <row r="32" spans="1:7" ht="67.5" customHeight="1">
      <c r="A32" s="85" t="s">
        <v>103</v>
      </c>
      <c r="B32" s="55">
        <v>19010300</v>
      </c>
      <c r="C32" s="215">
        <v>5629</v>
      </c>
      <c r="D32" s="215">
        <v>8170</v>
      </c>
      <c r="E32" s="149"/>
      <c r="F32" s="149"/>
      <c r="G32" s="215">
        <v>15000</v>
      </c>
    </row>
    <row r="33" spans="1:7" ht="66" customHeight="1">
      <c r="A33" s="127" t="s">
        <v>89</v>
      </c>
      <c r="B33" s="43">
        <v>19050200</v>
      </c>
      <c r="C33" s="208">
        <v>8562</v>
      </c>
      <c r="D33" s="208">
        <v>6.25</v>
      </c>
      <c r="E33" s="149"/>
      <c r="F33" s="149"/>
      <c r="G33" s="225"/>
    </row>
    <row r="34" spans="1:7" ht="54.75" customHeight="1">
      <c r="A34" s="87" t="s">
        <v>90</v>
      </c>
      <c r="B34" s="43">
        <v>19050300</v>
      </c>
      <c r="C34" s="208">
        <v>267</v>
      </c>
      <c r="D34" s="208">
        <v>33.75</v>
      </c>
      <c r="E34" s="149"/>
      <c r="F34" s="149"/>
      <c r="G34" s="225"/>
    </row>
    <row r="35" spans="1:7" ht="85.5" customHeight="1">
      <c r="A35" s="167" t="s">
        <v>144</v>
      </c>
      <c r="B35" s="43">
        <v>41034400</v>
      </c>
      <c r="C35" s="215"/>
      <c r="D35" s="215"/>
      <c r="E35" s="149"/>
      <c r="F35" s="149"/>
      <c r="G35" s="215"/>
    </row>
    <row r="36" spans="1:7" ht="54.75" customHeight="1">
      <c r="A36" s="167" t="s">
        <v>150</v>
      </c>
      <c r="B36" s="43">
        <v>24062100</v>
      </c>
      <c r="C36" s="215">
        <v>536475</v>
      </c>
      <c r="D36" s="215"/>
      <c r="E36" s="149"/>
      <c r="F36" s="149"/>
      <c r="G36" s="215"/>
    </row>
    <row r="37" spans="1:7" ht="54.75" customHeight="1">
      <c r="A37" s="167" t="s">
        <v>152</v>
      </c>
      <c r="B37" s="43">
        <v>50080000</v>
      </c>
      <c r="C37" s="215"/>
      <c r="D37" s="215"/>
      <c r="E37" s="149"/>
      <c r="F37" s="149"/>
      <c r="G37" s="215"/>
    </row>
    <row r="38" spans="1:7" ht="12.75">
      <c r="A38" s="44"/>
      <c r="B38" s="23" t="s">
        <v>13</v>
      </c>
      <c r="C38" s="209">
        <v>1931314</v>
      </c>
      <c r="D38" s="209"/>
      <c r="E38" s="45" t="e">
        <f>E10+E14+E16+E22+E27+E30+E31+E32+E33+E34</f>
        <v>#REF!</v>
      </c>
      <c r="F38" s="45">
        <f>F10+F14+F16+F22+F27+F30+F31+F32+F33+F34</f>
        <v>0</v>
      </c>
      <c r="G38" s="209">
        <f>G13+G14+G19+G20+G21+G22+G27+G28+G29</f>
        <v>2483930</v>
      </c>
    </row>
    <row r="39" spans="1:7" ht="12.75">
      <c r="A39" s="46"/>
      <c r="B39" s="47"/>
      <c r="C39" s="216"/>
      <c r="D39" s="216"/>
      <c r="E39" s="48"/>
      <c r="F39" s="48"/>
      <c r="G39" s="49"/>
    </row>
    <row r="40" spans="3:9" ht="12.75">
      <c r="C40" s="217" t="s">
        <v>158</v>
      </c>
      <c r="D40" s="73"/>
      <c r="E40" s="71"/>
      <c r="F40" s="71"/>
      <c r="G40" s="71"/>
      <c r="H40" s="177" t="s">
        <v>159</v>
      </c>
      <c r="I40" s="177"/>
    </row>
    <row r="41" spans="3:7" ht="12.75">
      <c r="C41" s="217"/>
      <c r="D41" s="73"/>
      <c r="E41" s="71"/>
      <c r="F41" s="71"/>
      <c r="G41" s="71"/>
    </row>
    <row r="42" spans="3:9" ht="12.75">
      <c r="C42" s="217" t="s">
        <v>87</v>
      </c>
      <c r="D42" s="73"/>
      <c r="E42" s="71"/>
      <c r="F42" s="71"/>
      <c r="G42" s="71"/>
      <c r="H42" s="177" t="s">
        <v>38</v>
      </c>
      <c r="I42" s="177"/>
    </row>
  </sheetData>
  <mergeCells count="12">
    <mergeCell ref="H40:I40"/>
    <mergeCell ref="H42:I42"/>
    <mergeCell ref="A8:G8"/>
    <mergeCell ref="A4:A6"/>
    <mergeCell ref="G4:G6"/>
    <mergeCell ref="B4:B6"/>
    <mergeCell ref="C4:C6"/>
    <mergeCell ref="D4:D6"/>
    <mergeCell ref="J6:Q6"/>
    <mergeCell ref="J7:Q7"/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L15" sqref="L15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50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5.7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86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18404.68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15200.35</v>
      </c>
      <c r="I11" s="19"/>
      <c r="J11" s="19"/>
    </row>
    <row r="12" spans="1:10" ht="51">
      <c r="A12" s="87" t="s">
        <v>44</v>
      </c>
      <c r="B12" s="39">
        <v>12020200</v>
      </c>
      <c r="C12" s="81"/>
      <c r="D12" s="81"/>
      <c r="E12" s="40"/>
      <c r="F12" s="37"/>
      <c r="G12" s="39"/>
      <c r="H12" s="41">
        <v>3204.33</v>
      </c>
      <c r="I12" s="19"/>
      <c r="J12" s="19"/>
    </row>
    <row r="13" spans="1:10" ht="41.25" customHeight="1">
      <c r="A13" s="88" t="s">
        <v>74</v>
      </c>
      <c r="B13" s="37">
        <v>12030200</v>
      </c>
      <c r="C13" s="80">
        <v>53889</v>
      </c>
      <c r="D13" s="80">
        <v>53889</v>
      </c>
      <c r="E13" s="38">
        <v>53889</v>
      </c>
      <c r="F13" s="37"/>
      <c r="G13" s="39"/>
      <c r="H13" s="41"/>
      <c r="I13" s="19">
        <f>H13*100/D13</f>
        <v>0</v>
      </c>
      <c r="J13" s="19">
        <f>H13*100/E13</f>
        <v>0</v>
      </c>
    </row>
    <row r="14" spans="1:10" ht="12.75">
      <c r="A14" s="86" t="s">
        <v>47</v>
      </c>
      <c r="B14" s="37">
        <v>18050000</v>
      </c>
      <c r="C14" s="80">
        <f>SUM(C15:C16)</f>
        <v>700000</v>
      </c>
      <c r="D14" s="80">
        <f>SUM(D15:D16)</f>
        <v>700000</v>
      </c>
      <c r="E14" s="38"/>
      <c r="F14" s="37"/>
      <c r="G14" s="37"/>
      <c r="H14" s="42"/>
      <c r="I14" s="19">
        <f>H14*100/D14</f>
        <v>0</v>
      </c>
      <c r="J14" s="19"/>
    </row>
    <row r="15" spans="1:10" ht="25.5">
      <c r="A15" s="89" t="s">
        <v>48</v>
      </c>
      <c r="B15" s="39">
        <v>18050300</v>
      </c>
      <c r="C15" s="81">
        <v>247000</v>
      </c>
      <c r="D15" s="81">
        <v>247000</v>
      </c>
      <c r="E15" s="40"/>
      <c r="F15" s="37"/>
      <c r="G15" s="39"/>
      <c r="H15" s="41"/>
      <c r="I15" s="19">
        <f>H15*100/D15</f>
        <v>0</v>
      </c>
      <c r="J15" s="19"/>
    </row>
    <row r="16" spans="1:10" ht="12.75">
      <c r="A16" s="90" t="s">
        <v>49</v>
      </c>
      <c r="B16" s="39">
        <v>18050400</v>
      </c>
      <c r="C16" s="81">
        <v>453000</v>
      </c>
      <c r="D16" s="81">
        <v>453000</v>
      </c>
      <c r="E16" s="40"/>
      <c r="F16" s="37"/>
      <c r="G16" s="39"/>
      <c r="H16" s="41"/>
      <c r="I16" s="19">
        <f>H16*100/D16</f>
        <v>0</v>
      </c>
      <c r="J16" s="19"/>
    </row>
    <row r="17" spans="1:10" ht="78" customHeight="1">
      <c r="A17" s="91" t="s">
        <v>78</v>
      </c>
      <c r="B17" s="37">
        <v>24062100</v>
      </c>
      <c r="C17" s="80">
        <v>0</v>
      </c>
      <c r="D17" s="80">
        <v>0</v>
      </c>
      <c r="E17" s="40">
        <v>0</v>
      </c>
      <c r="F17" s="37"/>
      <c r="G17" s="39"/>
      <c r="H17" s="58">
        <v>26.83</v>
      </c>
      <c r="I17" s="19"/>
      <c r="J17" s="19"/>
    </row>
    <row r="18" spans="1:10" ht="25.5">
      <c r="A18" s="22" t="s">
        <v>34</v>
      </c>
      <c r="B18" s="37">
        <v>25010000</v>
      </c>
      <c r="C18" s="82">
        <f>SUM(C19:C20)</f>
        <v>380800</v>
      </c>
      <c r="D18" s="82">
        <f>SUM(D19:D20)</f>
        <v>380800</v>
      </c>
      <c r="E18" s="37">
        <f>SUM(E19:E20)</f>
        <v>0</v>
      </c>
      <c r="F18" s="37">
        <f>SUM(G18+E18)</f>
        <v>0</v>
      </c>
      <c r="G18" s="37">
        <f>SUM(G19:G20)</f>
        <v>0</v>
      </c>
      <c r="H18" s="42">
        <f>SUM(H19:H20)</f>
        <v>23815.07</v>
      </c>
      <c r="I18" s="19">
        <f>H18*100/D18</f>
        <v>6.253957457983193</v>
      </c>
      <c r="J18" s="19"/>
    </row>
    <row r="19" spans="1:10" ht="39" customHeight="1">
      <c r="A19" s="87" t="s">
        <v>75</v>
      </c>
      <c r="B19" s="43">
        <v>25010100</v>
      </c>
      <c r="C19" s="83">
        <v>360000</v>
      </c>
      <c r="D19" s="83">
        <v>360000</v>
      </c>
      <c r="E19" s="39"/>
      <c r="F19" s="37"/>
      <c r="G19" s="39"/>
      <c r="H19" s="41">
        <v>23640.16</v>
      </c>
      <c r="I19" s="19">
        <f>H19*100/D19</f>
        <v>6.566711111111111</v>
      </c>
      <c r="J19" s="19"/>
    </row>
    <row r="20" spans="1:10" ht="32.25" customHeight="1">
      <c r="A20" s="87" t="s">
        <v>76</v>
      </c>
      <c r="B20" s="43">
        <v>25010300</v>
      </c>
      <c r="C20" s="83">
        <v>20800</v>
      </c>
      <c r="D20" s="83">
        <v>20800</v>
      </c>
      <c r="E20" s="39"/>
      <c r="F20" s="37"/>
      <c r="G20" s="39"/>
      <c r="H20" s="41">
        <v>174.91</v>
      </c>
      <c r="I20" s="19">
        <f>H20*100/D20</f>
        <v>0.8409134615384616</v>
      </c>
      <c r="J20" s="19"/>
    </row>
    <row r="21" spans="1:10" ht="25.5" customHeight="1">
      <c r="A21" s="22" t="s">
        <v>6</v>
      </c>
      <c r="B21" s="37">
        <v>25020200</v>
      </c>
      <c r="C21" s="84"/>
      <c r="D21" s="84"/>
      <c r="E21" s="39"/>
      <c r="F21" s="37"/>
      <c r="G21" s="39"/>
      <c r="H21" s="58"/>
      <c r="I21" s="19"/>
      <c r="J21" s="19"/>
    </row>
    <row r="22" spans="1:10" ht="158.25" customHeight="1">
      <c r="A22" s="92" t="s">
        <v>46</v>
      </c>
      <c r="B22" s="37">
        <v>33010101</v>
      </c>
      <c r="C22" s="84">
        <v>347014</v>
      </c>
      <c r="D22" s="84">
        <v>347014</v>
      </c>
      <c r="E22" s="37">
        <v>17014</v>
      </c>
      <c r="F22" s="37"/>
      <c r="G22" s="37"/>
      <c r="H22" s="42">
        <v>53100</v>
      </c>
      <c r="I22" s="19">
        <f>H22*100/D22</f>
        <v>15.301976289141072</v>
      </c>
      <c r="J22" s="19">
        <f>H22*100/E22</f>
        <v>312.0959210062302</v>
      </c>
    </row>
    <row r="23" spans="1:10" ht="44.25" customHeight="1">
      <c r="A23" s="26" t="s">
        <v>33</v>
      </c>
      <c r="B23" s="37">
        <v>50080000</v>
      </c>
      <c r="C23" s="84"/>
      <c r="D23" s="84"/>
      <c r="E23" s="37"/>
      <c r="F23" s="37"/>
      <c r="G23" s="37"/>
      <c r="H23" s="45">
        <v>1377.14</v>
      </c>
      <c r="I23" s="19"/>
      <c r="J23" s="19"/>
    </row>
    <row r="24" spans="1:10" ht="66" customHeight="1">
      <c r="A24" s="85" t="s">
        <v>77</v>
      </c>
      <c r="B24" s="37">
        <v>19010100</v>
      </c>
      <c r="C24" s="80">
        <v>24000</v>
      </c>
      <c r="D24" s="80">
        <v>24000</v>
      </c>
      <c r="E24" s="38">
        <v>2000</v>
      </c>
      <c r="F24" s="38"/>
      <c r="G24" s="38"/>
      <c r="H24" s="45"/>
      <c r="I24" s="19">
        <f>H24*100/D24</f>
        <v>0</v>
      </c>
      <c r="J24" s="19">
        <f>H24*100/E24</f>
        <v>0</v>
      </c>
    </row>
    <row r="25" spans="1:10" ht="12.75">
      <c r="A25" s="44"/>
      <c r="B25" s="23" t="s">
        <v>13</v>
      </c>
      <c r="C25" s="80">
        <f>C13+C14+C18+C22+C24</f>
        <v>1505703</v>
      </c>
      <c r="D25" s="80">
        <f>D10+D14+D18+D22+D24</f>
        <v>1451814</v>
      </c>
      <c r="E25" s="80">
        <f>E10+E14+E18+E22+E24+E13</f>
        <v>72903</v>
      </c>
      <c r="F25" s="45">
        <f>F10+F14+F18+F22+F24</f>
        <v>0</v>
      </c>
      <c r="G25" s="45">
        <f>G10+G14+G18+G22+G24</f>
        <v>0</v>
      </c>
      <c r="H25" s="45">
        <f>H10+H14+H18+H22+H24+H17+H23</f>
        <v>96723.72</v>
      </c>
      <c r="I25" s="19">
        <f>H25*100/D25</f>
        <v>6.662266653992867</v>
      </c>
      <c r="J25" s="19">
        <f>H25*100/E25</f>
        <v>132.67454014238098</v>
      </c>
    </row>
    <row r="26" spans="1:10" ht="12.75">
      <c r="A26" s="46"/>
      <c r="B26" s="47"/>
      <c r="C26" s="48"/>
      <c r="D26" s="48"/>
      <c r="E26" s="48"/>
      <c r="F26" s="48"/>
      <c r="G26" s="48"/>
      <c r="H26" s="49"/>
      <c r="I26" s="50"/>
      <c r="J26" s="50"/>
    </row>
    <row r="27" spans="3:10" ht="15.75">
      <c r="C27" s="2"/>
      <c r="D27" s="5"/>
      <c r="E27" s="6"/>
      <c r="F27" s="6"/>
      <c r="G27" s="6"/>
      <c r="H27" s="7"/>
      <c r="I27" s="10"/>
      <c r="J27" s="10"/>
    </row>
    <row r="28" spans="3:10" ht="15.75">
      <c r="C28" s="2"/>
      <c r="D28" s="5"/>
      <c r="E28" s="6"/>
      <c r="F28" s="6"/>
      <c r="G28" s="6"/>
      <c r="H28" s="7"/>
      <c r="I28" s="10"/>
      <c r="J28" s="10"/>
    </row>
    <row r="29" spans="3:10" ht="12.75">
      <c r="C29" s="66"/>
      <c r="D29" s="66"/>
      <c r="E29" s="66"/>
      <c r="F29" s="66"/>
      <c r="G29" s="66"/>
      <c r="H29" s="67"/>
      <c r="I29" s="68"/>
      <c r="J29" s="10"/>
    </row>
    <row r="30" spans="3:10" ht="15">
      <c r="C30" s="69" t="s">
        <v>15</v>
      </c>
      <c r="D30" s="70"/>
      <c r="E30" s="71"/>
      <c r="F30" s="71"/>
      <c r="G30" s="71"/>
      <c r="H30" s="72" t="s">
        <v>37</v>
      </c>
      <c r="I30" s="73"/>
      <c r="J30" s="10"/>
    </row>
    <row r="31" spans="3:10" ht="15">
      <c r="C31" s="69"/>
      <c r="D31" s="70"/>
      <c r="E31" s="71"/>
      <c r="F31" s="71"/>
      <c r="G31" s="71"/>
      <c r="H31" s="72"/>
      <c r="I31" s="73"/>
      <c r="J31" s="10"/>
    </row>
    <row r="32" spans="3:10" ht="15">
      <c r="C32" s="69" t="s">
        <v>16</v>
      </c>
      <c r="D32" s="70"/>
      <c r="E32" s="71"/>
      <c r="F32" s="71"/>
      <c r="G32" s="71"/>
      <c r="H32" s="72" t="s">
        <v>38</v>
      </c>
      <c r="I32" s="73"/>
      <c r="J32" s="10"/>
    </row>
    <row r="33" spans="9:10" ht="12.75">
      <c r="I33" s="10"/>
      <c r="J33" s="10"/>
    </row>
    <row r="34" spans="9:10" ht="12.75">
      <c r="I34" s="10"/>
      <c r="J34" s="10"/>
    </row>
    <row r="35" spans="9:10" ht="12.75">
      <c r="I35" s="10"/>
      <c r="J35" s="10"/>
    </row>
    <row r="36" spans="9:10" ht="12.75">
      <c r="I36" s="10"/>
      <c r="J36" s="10"/>
    </row>
    <row r="37" spans="9:10" ht="12.75">
      <c r="I37" s="10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</sheetData>
  <mergeCells count="11">
    <mergeCell ref="B2:H2"/>
    <mergeCell ref="B3:J3"/>
    <mergeCell ref="D5:D7"/>
    <mergeCell ref="A9:J9"/>
    <mergeCell ref="A5:A7"/>
    <mergeCell ref="E5:E7"/>
    <mergeCell ref="H5:H7"/>
    <mergeCell ref="I5:I7"/>
    <mergeCell ref="J5:J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workbookViewId="0" topLeftCell="A7">
      <selection activeCell="H60" sqref="H60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79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27.75" customHeight="1">
      <c r="A9" s="22" t="s">
        <v>18</v>
      </c>
      <c r="B9" s="23">
        <v>11010000</v>
      </c>
      <c r="C9" s="24">
        <v>4259139</v>
      </c>
      <c r="D9" s="24">
        <v>4259139</v>
      </c>
      <c r="E9" s="25">
        <v>630334</v>
      </c>
      <c r="F9" s="25"/>
      <c r="G9" s="25"/>
      <c r="H9" s="25">
        <v>562739.22</v>
      </c>
      <c r="I9" s="18">
        <f aca="true" t="shared" si="0" ref="I9:I16">H9*100/D9</f>
        <v>13.212511261078824</v>
      </c>
      <c r="J9" s="18">
        <f>H9*100/E9</f>
        <v>89.27635507524582</v>
      </c>
    </row>
    <row r="10" spans="1:10" ht="12" customHeight="1">
      <c r="A10" s="22" t="s">
        <v>19</v>
      </c>
      <c r="B10" s="23">
        <v>11020200</v>
      </c>
      <c r="C10" s="25">
        <v>9000</v>
      </c>
      <c r="D10" s="25">
        <v>9000</v>
      </c>
      <c r="E10" s="25">
        <v>3000</v>
      </c>
      <c r="F10" s="25"/>
      <c r="G10" s="25"/>
      <c r="H10" s="25">
        <v>1185</v>
      </c>
      <c r="I10" s="18">
        <f t="shared" si="0"/>
        <v>13.166666666666666</v>
      </c>
      <c r="J10" s="18">
        <f>H10*100/E10</f>
        <v>39.5</v>
      </c>
    </row>
    <row r="11" spans="1:10" ht="67.5" customHeight="1">
      <c r="A11" s="22" t="s">
        <v>20</v>
      </c>
      <c r="B11" s="23">
        <v>13010200</v>
      </c>
      <c r="C11" s="24">
        <v>100000</v>
      </c>
      <c r="D11" s="24">
        <v>100000</v>
      </c>
      <c r="E11" s="25">
        <v>19000</v>
      </c>
      <c r="F11" s="25"/>
      <c r="G11" s="25"/>
      <c r="H11" s="25">
        <v>23819.15</v>
      </c>
      <c r="I11" s="18">
        <f t="shared" si="0"/>
        <v>23.81915</v>
      </c>
      <c r="J11" s="18">
        <f aca="true" t="shared" si="1" ref="J11:J16">H11*100/E11</f>
        <v>125.36394736842105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1802500</v>
      </c>
      <c r="E12" s="25">
        <f t="shared" si="2"/>
        <v>300200</v>
      </c>
      <c r="F12" s="25">
        <f t="shared" si="2"/>
        <v>346463</v>
      </c>
      <c r="G12" s="25">
        <f t="shared" si="2"/>
        <v>46263</v>
      </c>
      <c r="H12" s="25">
        <f t="shared" si="2"/>
        <v>280300.05999999994</v>
      </c>
      <c r="I12" s="18">
        <f t="shared" si="0"/>
        <v>15.550627461858525</v>
      </c>
      <c r="J12" s="18">
        <f t="shared" si="1"/>
        <v>93.37110592938039</v>
      </c>
    </row>
    <row r="13" spans="1:10" ht="25.5">
      <c r="A13" s="13" t="s">
        <v>21</v>
      </c>
      <c r="B13" s="14">
        <v>13050100</v>
      </c>
      <c r="C13" s="17">
        <v>200000</v>
      </c>
      <c r="D13" s="17">
        <v>200000</v>
      </c>
      <c r="E13" s="16">
        <v>32000</v>
      </c>
      <c r="F13" s="15">
        <f>SUM(G13+E13)</f>
        <v>42758</v>
      </c>
      <c r="G13" s="16">
        <v>10758</v>
      </c>
      <c r="H13" s="16">
        <v>35470.43</v>
      </c>
      <c r="I13" s="104">
        <f t="shared" si="0"/>
        <v>17.735215</v>
      </c>
      <c r="J13" s="104">
        <f t="shared" si="1"/>
        <v>110.84509375</v>
      </c>
    </row>
    <row r="14" spans="1:10" ht="25.5">
      <c r="A14" s="13" t="s">
        <v>22</v>
      </c>
      <c r="B14" s="14">
        <v>13050200</v>
      </c>
      <c r="C14" s="16">
        <v>1102500</v>
      </c>
      <c r="D14" s="16">
        <v>1102500</v>
      </c>
      <c r="E14" s="16">
        <v>210200</v>
      </c>
      <c r="F14" s="15">
        <f>SUM(G14+E14)</f>
        <v>229455</v>
      </c>
      <c r="G14" s="16">
        <v>19255</v>
      </c>
      <c r="H14" s="16">
        <v>148368.65</v>
      </c>
      <c r="I14" s="104">
        <f t="shared" si="0"/>
        <v>13.457473922902494</v>
      </c>
      <c r="J14" s="104">
        <f t="shared" si="1"/>
        <v>70.58451474785919</v>
      </c>
    </row>
    <row r="15" spans="1:10" ht="25.5">
      <c r="A15" s="13" t="s">
        <v>23</v>
      </c>
      <c r="B15" s="14">
        <v>13050300</v>
      </c>
      <c r="C15" s="17">
        <v>50000</v>
      </c>
      <c r="D15" s="17">
        <v>50000</v>
      </c>
      <c r="E15" s="16">
        <v>8000</v>
      </c>
      <c r="F15" s="15">
        <f>SUM(G15+E15)</f>
        <v>10750</v>
      </c>
      <c r="G15" s="16">
        <v>2750</v>
      </c>
      <c r="H15" s="16">
        <v>7190.55</v>
      </c>
      <c r="I15" s="104">
        <f t="shared" si="0"/>
        <v>14.3811</v>
      </c>
      <c r="J15" s="104">
        <f t="shared" si="1"/>
        <v>89.881875</v>
      </c>
    </row>
    <row r="16" spans="1:10" ht="12.75">
      <c r="A16" s="13" t="s">
        <v>24</v>
      </c>
      <c r="B16" s="14">
        <v>13050500</v>
      </c>
      <c r="C16" s="17">
        <v>450000</v>
      </c>
      <c r="D16" s="17">
        <v>450000</v>
      </c>
      <c r="E16" s="16">
        <v>50000</v>
      </c>
      <c r="F16" s="15">
        <f>SUM(G16+E16)</f>
        <v>63500</v>
      </c>
      <c r="G16" s="16">
        <v>13500</v>
      </c>
      <c r="H16" s="16">
        <v>89270.43</v>
      </c>
      <c r="I16" s="104">
        <f t="shared" si="0"/>
        <v>19.837873333333334</v>
      </c>
      <c r="J16" s="104">
        <f t="shared" si="1"/>
        <v>178.54086</v>
      </c>
    </row>
    <row r="17" spans="1:10" ht="25.5">
      <c r="A17" s="94" t="s">
        <v>80</v>
      </c>
      <c r="B17" s="23">
        <v>16010000</v>
      </c>
      <c r="C17" s="24">
        <f>SUM(C18:C21)</f>
        <v>0</v>
      </c>
      <c r="D17" s="24">
        <f>SUM(D18:D21)</f>
        <v>0</v>
      </c>
      <c r="E17" s="24">
        <f>SUM(E18:E21)</f>
        <v>0</v>
      </c>
      <c r="F17" s="25">
        <f>SUM(G17+E17)</f>
        <v>0</v>
      </c>
      <c r="G17" s="24">
        <f>SUM(G18:G21)</f>
        <v>0</v>
      </c>
      <c r="H17" s="24">
        <f>SUM(H18:H23)</f>
        <v>31631.769999999997</v>
      </c>
      <c r="I17" s="18"/>
      <c r="J17" s="18"/>
    </row>
    <row r="18" spans="1:10" ht="12.75">
      <c r="A18" s="95" t="s">
        <v>64</v>
      </c>
      <c r="B18" s="27">
        <v>16010100</v>
      </c>
      <c r="C18" s="31"/>
      <c r="D18" s="31"/>
      <c r="E18" s="29"/>
      <c r="F18" s="25"/>
      <c r="G18" s="29"/>
      <c r="H18" s="29">
        <v>248.46</v>
      </c>
      <c r="I18" s="18"/>
      <c r="J18" s="18"/>
    </row>
    <row r="19" spans="1:10" ht="12.75">
      <c r="A19" s="95" t="s">
        <v>65</v>
      </c>
      <c r="B19" s="43">
        <v>16010200</v>
      </c>
      <c r="C19" s="31"/>
      <c r="D19" s="31"/>
      <c r="E19" s="29"/>
      <c r="F19" s="25"/>
      <c r="G19" s="29"/>
      <c r="H19" s="29">
        <v>8469.63</v>
      </c>
      <c r="I19" s="18"/>
      <c r="J19" s="18"/>
    </row>
    <row r="20" spans="1:10" ht="25.5">
      <c r="A20" s="95" t="s">
        <v>66</v>
      </c>
      <c r="B20" s="43">
        <v>16010400</v>
      </c>
      <c r="C20" s="31"/>
      <c r="D20" s="31"/>
      <c r="E20" s="29"/>
      <c r="F20" s="25"/>
      <c r="G20" s="29"/>
      <c r="H20" s="29">
        <v>42.16</v>
      </c>
      <c r="I20" s="18"/>
      <c r="J20" s="18"/>
    </row>
    <row r="21" spans="1:10" ht="12.75">
      <c r="A21" s="95" t="s">
        <v>67</v>
      </c>
      <c r="B21" s="43">
        <v>16010500</v>
      </c>
      <c r="C21" s="31"/>
      <c r="D21" s="31"/>
      <c r="E21" s="29"/>
      <c r="F21" s="25"/>
      <c r="G21" s="29"/>
      <c r="H21" s="29">
        <v>22722.52</v>
      </c>
      <c r="I21" s="18"/>
      <c r="J21" s="18"/>
    </row>
    <row r="22" spans="1:10" ht="38.25">
      <c r="A22" s="96" t="s">
        <v>81</v>
      </c>
      <c r="B22" s="43">
        <v>16011500</v>
      </c>
      <c r="C22" s="31"/>
      <c r="D22" s="31"/>
      <c r="E22" s="29"/>
      <c r="F22" s="25"/>
      <c r="G22" s="29"/>
      <c r="H22" s="29">
        <v>85</v>
      </c>
      <c r="I22" s="18"/>
      <c r="J22" s="18"/>
    </row>
    <row r="23" spans="1:10" ht="12.75">
      <c r="A23" s="26" t="s">
        <v>3</v>
      </c>
      <c r="B23" s="43">
        <v>16012100</v>
      </c>
      <c r="C23" s="31"/>
      <c r="D23" s="31"/>
      <c r="E23" s="29"/>
      <c r="F23" s="25"/>
      <c r="G23" s="29"/>
      <c r="H23" s="29">
        <v>64</v>
      </c>
      <c r="I23" s="18"/>
      <c r="J23" s="18"/>
    </row>
    <row r="24" spans="1:10" ht="13.5" customHeight="1">
      <c r="A24" s="22" t="s">
        <v>39</v>
      </c>
      <c r="B24" s="23">
        <v>18000000</v>
      </c>
      <c r="C24" s="24">
        <f>C26+C27</f>
        <v>115800</v>
      </c>
      <c r="D24" s="24">
        <f>D26+D27</f>
        <v>115800</v>
      </c>
      <c r="E24" s="24">
        <f>E26+E27</f>
        <v>17000</v>
      </c>
      <c r="F24" s="24">
        <f>SUM(F25:F36)</f>
        <v>0</v>
      </c>
      <c r="G24" s="24">
        <f>SUM(G25:G36)</f>
        <v>0</v>
      </c>
      <c r="H24" s="24">
        <f>H25+H27</f>
        <v>22724.5</v>
      </c>
      <c r="I24" s="18">
        <f aca="true" t="shared" si="3" ref="I24:I38">H24*100/D24</f>
        <v>19.623920552677028</v>
      </c>
      <c r="J24" s="18">
        <f aca="true" t="shared" si="4" ref="J24:J38">H24*100/E24</f>
        <v>133.67352941176472</v>
      </c>
    </row>
    <row r="25" spans="1:10" ht="36" customHeight="1">
      <c r="A25" s="97" t="s">
        <v>61</v>
      </c>
      <c r="B25" s="27">
        <v>18020000</v>
      </c>
      <c r="C25" s="31">
        <v>10000</v>
      </c>
      <c r="D25" s="31">
        <v>10000</v>
      </c>
      <c r="E25" s="29">
        <v>1000</v>
      </c>
      <c r="F25" s="25"/>
      <c r="G25" s="29"/>
      <c r="H25" s="29"/>
      <c r="I25" s="104">
        <f t="shared" si="3"/>
        <v>0</v>
      </c>
      <c r="J25" s="104">
        <f t="shared" si="4"/>
        <v>0</v>
      </c>
    </row>
    <row r="26" spans="1:10" ht="47.25" customHeight="1">
      <c r="A26" s="97" t="s">
        <v>62</v>
      </c>
      <c r="B26" s="27">
        <v>18020200</v>
      </c>
      <c r="C26" s="31">
        <v>10000</v>
      </c>
      <c r="D26" s="31">
        <v>10000</v>
      </c>
      <c r="E26" s="29">
        <v>1000</v>
      </c>
      <c r="F26" s="25"/>
      <c r="G26" s="29"/>
      <c r="H26" s="29"/>
      <c r="I26" s="104">
        <f t="shared" si="3"/>
        <v>0</v>
      </c>
      <c r="J26" s="104">
        <f t="shared" si="4"/>
        <v>0</v>
      </c>
    </row>
    <row r="27" spans="1:10" ht="27.75" customHeight="1">
      <c r="A27" s="98" t="s">
        <v>63</v>
      </c>
      <c r="B27" s="27">
        <v>18040000</v>
      </c>
      <c r="C27" s="31">
        <v>105800</v>
      </c>
      <c r="D27" s="31">
        <v>105800</v>
      </c>
      <c r="E27" s="29">
        <f>E28+E29</f>
        <v>16000</v>
      </c>
      <c r="F27" s="25"/>
      <c r="G27" s="29"/>
      <c r="H27" s="29">
        <f>SUM(H28:H33)</f>
        <v>22724.5</v>
      </c>
      <c r="I27" s="104">
        <f t="shared" si="3"/>
        <v>21.47873345935728</v>
      </c>
      <c r="J27" s="104">
        <f t="shared" si="4"/>
        <v>142.028125</v>
      </c>
    </row>
    <row r="28" spans="1:10" ht="45" customHeight="1">
      <c r="A28" s="99" t="s">
        <v>40</v>
      </c>
      <c r="B28" s="27">
        <v>18040100</v>
      </c>
      <c r="C28" s="31">
        <v>80800</v>
      </c>
      <c r="D28" s="31">
        <v>80800</v>
      </c>
      <c r="E28" s="29">
        <v>12000</v>
      </c>
      <c r="F28" s="25"/>
      <c r="G28" s="29"/>
      <c r="H28" s="29">
        <v>15908.5</v>
      </c>
      <c r="I28" s="104">
        <f t="shared" si="3"/>
        <v>19.688737623762375</v>
      </c>
      <c r="J28" s="104">
        <f t="shared" si="4"/>
        <v>132.57083333333333</v>
      </c>
    </row>
    <row r="29" spans="1:10" ht="40.5" customHeight="1">
      <c r="A29" s="99" t="s">
        <v>41</v>
      </c>
      <c r="B29" s="27">
        <v>18040200</v>
      </c>
      <c r="C29" s="31">
        <v>25000</v>
      </c>
      <c r="D29" s="31">
        <v>25000</v>
      </c>
      <c r="E29" s="29">
        <v>4000</v>
      </c>
      <c r="F29" s="25"/>
      <c r="G29" s="29"/>
      <c r="H29" s="29">
        <v>5017</v>
      </c>
      <c r="I29" s="104">
        <f t="shared" si="3"/>
        <v>20.068</v>
      </c>
      <c r="J29" s="104">
        <f t="shared" si="4"/>
        <v>125.425</v>
      </c>
    </row>
    <row r="30" spans="1:10" ht="55.5" customHeight="1">
      <c r="A30" s="99" t="s">
        <v>82</v>
      </c>
      <c r="B30" s="27">
        <v>18040600</v>
      </c>
      <c r="C30" s="31"/>
      <c r="D30" s="31"/>
      <c r="E30" s="29"/>
      <c r="F30" s="25"/>
      <c r="G30" s="29"/>
      <c r="H30" s="29">
        <v>963</v>
      </c>
      <c r="I30" s="18"/>
      <c r="J30" s="18"/>
    </row>
    <row r="31" spans="1:10" ht="43.5" customHeight="1">
      <c r="A31" s="99" t="s">
        <v>83</v>
      </c>
      <c r="B31" s="27">
        <v>18040700</v>
      </c>
      <c r="C31" s="31"/>
      <c r="D31" s="31"/>
      <c r="E31" s="29"/>
      <c r="F31" s="25"/>
      <c r="G31" s="29"/>
      <c r="H31" s="29">
        <v>496</v>
      </c>
      <c r="I31" s="18"/>
      <c r="J31" s="18"/>
    </row>
    <row r="32" spans="1:10" ht="51.75" customHeight="1">
      <c r="A32" s="99" t="s">
        <v>84</v>
      </c>
      <c r="B32" s="27">
        <v>18040800</v>
      </c>
      <c r="C32" s="31"/>
      <c r="D32" s="31"/>
      <c r="E32" s="29"/>
      <c r="F32" s="25"/>
      <c r="G32" s="29"/>
      <c r="H32" s="29">
        <v>310</v>
      </c>
      <c r="I32" s="18"/>
      <c r="J32" s="18"/>
    </row>
    <row r="33" spans="1:10" ht="40.5" customHeight="1">
      <c r="A33" s="100" t="s">
        <v>85</v>
      </c>
      <c r="B33" s="27">
        <v>18041300</v>
      </c>
      <c r="C33" s="31"/>
      <c r="D33" s="31"/>
      <c r="E33" s="29"/>
      <c r="F33" s="25"/>
      <c r="G33" s="29"/>
      <c r="H33" s="29">
        <v>30</v>
      </c>
      <c r="I33" s="18"/>
      <c r="J33" s="18"/>
    </row>
    <row r="34" spans="1:10" ht="13.5" customHeight="1">
      <c r="A34" s="101" t="s">
        <v>42</v>
      </c>
      <c r="B34" s="23">
        <v>19000000</v>
      </c>
      <c r="C34" s="24">
        <v>12000</v>
      </c>
      <c r="D34" s="24">
        <v>12000</v>
      </c>
      <c r="E34" s="25">
        <f>E35</f>
        <v>1200</v>
      </c>
      <c r="F34" s="25"/>
      <c r="G34" s="29"/>
      <c r="H34" s="25">
        <f>H35</f>
        <v>2060.35</v>
      </c>
      <c r="I34" s="18">
        <f t="shared" si="3"/>
        <v>17.169583333333332</v>
      </c>
      <c r="J34" s="18">
        <f t="shared" si="4"/>
        <v>171.69583333333333</v>
      </c>
    </row>
    <row r="35" spans="1:10" ht="30" customHeight="1">
      <c r="A35" s="102" t="s">
        <v>60</v>
      </c>
      <c r="B35" s="27">
        <v>19040000</v>
      </c>
      <c r="C35" s="31">
        <v>12000</v>
      </c>
      <c r="D35" s="31">
        <v>12000</v>
      </c>
      <c r="E35" s="29">
        <f>E36</f>
        <v>1200</v>
      </c>
      <c r="F35" s="25"/>
      <c r="G35" s="29"/>
      <c r="H35" s="29">
        <f>H36</f>
        <v>2060.35</v>
      </c>
      <c r="I35" s="18">
        <f t="shared" si="3"/>
        <v>17.169583333333332</v>
      </c>
      <c r="J35" s="18">
        <f t="shared" si="4"/>
        <v>171.69583333333333</v>
      </c>
    </row>
    <row r="36" spans="1:10" ht="54" customHeight="1">
      <c r="A36" s="95" t="s">
        <v>59</v>
      </c>
      <c r="B36" s="27">
        <v>19040100</v>
      </c>
      <c r="C36" s="31">
        <v>12000</v>
      </c>
      <c r="D36" s="31">
        <v>12000</v>
      </c>
      <c r="E36" s="29">
        <v>1200</v>
      </c>
      <c r="F36" s="25"/>
      <c r="G36" s="29"/>
      <c r="H36" s="29">
        <v>2060.35</v>
      </c>
      <c r="I36" s="18">
        <f t="shared" si="3"/>
        <v>17.169583333333332</v>
      </c>
      <c r="J36" s="18">
        <f t="shared" si="4"/>
        <v>171.69583333333333</v>
      </c>
    </row>
    <row r="37" spans="1:10" ht="21.75" customHeight="1">
      <c r="A37" s="103" t="s">
        <v>86</v>
      </c>
      <c r="B37" s="23">
        <v>20000000</v>
      </c>
      <c r="C37" s="24">
        <f>C38+C39+C40</f>
        <v>233000</v>
      </c>
      <c r="D37" s="24">
        <f>D38+D39+D40</f>
        <v>233000</v>
      </c>
      <c r="E37" s="24">
        <f aca="true" t="shared" si="5" ref="E37:J37">E38+E39+E40</f>
        <v>26000</v>
      </c>
      <c r="F37" s="24">
        <f t="shared" si="5"/>
        <v>0</v>
      </c>
      <c r="G37" s="24">
        <f t="shared" si="5"/>
        <v>0</v>
      </c>
      <c r="H37" s="24">
        <f t="shared" si="5"/>
        <v>41462.93</v>
      </c>
      <c r="I37" s="24">
        <f t="shared" si="5"/>
        <v>36.936692307692304</v>
      </c>
      <c r="J37" s="24">
        <f t="shared" si="5"/>
        <v>358.85367391304345</v>
      </c>
    </row>
    <row r="38" spans="1:10" ht="25.5">
      <c r="A38" s="95" t="s">
        <v>57</v>
      </c>
      <c r="B38" s="27">
        <v>21081100</v>
      </c>
      <c r="C38" s="28">
        <v>13000</v>
      </c>
      <c r="D38" s="28">
        <v>13000</v>
      </c>
      <c r="E38" s="30">
        <v>1000</v>
      </c>
      <c r="F38" s="30"/>
      <c r="G38" s="30"/>
      <c r="H38" s="30">
        <v>625</v>
      </c>
      <c r="I38" s="18">
        <f t="shared" si="3"/>
        <v>4.8076923076923075</v>
      </c>
      <c r="J38" s="18">
        <f t="shared" si="4"/>
        <v>62.5</v>
      </c>
    </row>
    <row r="39" spans="1:10" ht="52.5" customHeight="1">
      <c r="A39" s="99" t="s">
        <v>43</v>
      </c>
      <c r="B39" s="27">
        <v>22080400</v>
      </c>
      <c r="C39" s="30">
        <v>20000</v>
      </c>
      <c r="D39" s="30">
        <v>20000</v>
      </c>
      <c r="E39" s="30">
        <v>2000</v>
      </c>
      <c r="F39" s="30"/>
      <c r="G39" s="30"/>
      <c r="H39" s="30">
        <v>2602.23</v>
      </c>
      <c r="I39" s="18">
        <f>H39*100/D39</f>
        <v>13.01115</v>
      </c>
      <c r="J39" s="18">
        <f>H39*100/E39</f>
        <v>130.1115</v>
      </c>
    </row>
    <row r="40" spans="1:10" ht="12.75">
      <c r="A40" s="22" t="s">
        <v>5</v>
      </c>
      <c r="B40" s="23">
        <v>22090000</v>
      </c>
      <c r="C40" s="24">
        <f aca="true" t="shared" si="6" ref="C40:H40">SUM(C41:C42)</f>
        <v>200000</v>
      </c>
      <c r="D40" s="24">
        <f t="shared" si="6"/>
        <v>200000</v>
      </c>
      <c r="E40" s="25">
        <f t="shared" si="6"/>
        <v>23000</v>
      </c>
      <c r="F40" s="25">
        <f t="shared" si="6"/>
        <v>0</v>
      </c>
      <c r="G40" s="25">
        <f t="shared" si="6"/>
        <v>0</v>
      </c>
      <c r="H40" s="25">
        <f t="shared" si="6"/>
        <v>38235.7</v>
      </c>
      <c r="I40" s="18">
        <f>H40*100/D40</f>
        <v>19.117849999999997</v>
      </c>
      <c r="J40" s="18">
        <f>H40*100/E40</f>
        <v>166.24217391304344</v>
      </c>
    </row>
    <row r="41" spans="1:10" ht="66" customHeight="1">
      <c r="A41" s="95" t="s">
        <v>55</v>
      </c>
      <c r="B41" s="27">
        <v>22090100</v>
      </c>
      <c r="C41" s="32">
        <v>170000</v>
      </c>
      <c r="D41" s="32">
        <v>170000</v>
      </c>
      <c r="E41" s="30">
        <v>20000</v>
      </c>
      <c r="F41" s="25"/>
      <c r="G41" s="30"/>
      <c r="H41" s="30">
        <v>37125.6</v>
      </c>
      <c r="I41" s="104">
        <f>H41*100/D41</f>
        <v>21.838588235294118</v>
      </c>
      <c r="J41" s="104">
        <f>H41*100/E41</f>
        <v>185.628</v>
      </c>
    </row>
    <row r="42" spans="1:10" ht="53.25" customHeight="1">
      <c r="A42" s="95" t="s">
        <v>56</v>
      </c>
      <c r="B42" s="27">
        <v>22090400</v>
      </c>
      <c r="C42" s="32">
        <v>30000</v>
      </c>
      <c r="D42" s="32">
        <v>30000</v>
      </c>
      <c r="E42" s="30">
        <v>3000</v>
      </c>
      <c r="F42" s="25"/>
      <c r="G42" s="30"/>
      <c r="H42" s="30">
        <v>1110.1</v>
      </c>
      <c r="I42" s="104">
        <f>H42*100/D42</f>
        <v>3.700333333333333</v>
      </c>
      <c r="J42" s="104">
        <f>H42*100/E42</f>
        <v>37.00333333333333</v>
      </c>
    </row>
    <row r="43" spans="1:10" ht="20.25" customHeight="1">
      <c r="A43" s="102" t="s">
        <v>45</v>
      </c>
      <c r="B43" s="23">
        <v>30000000</v>
      </c>
      <c r="C43" s="24">
        <v>0</v>
      </c>
      <c r="D43" s="24">
        <v>0</v>
      </c>
      <c r="E43" s="25">
        <v>0</v>
      </c>
      <c r="F43" s="25">
        <f>SUM(G43+E43)</f>
        <v>2480</v>
      </c>
      <c r="G43" s="25">
        <v>2480</v>
      </c>
      <c r="H43" s="25">
        <f>H44</f>
        <v>50</v>
      </c>
      <c r="I43" s="18"/>
      <c r="J43" s="18"/>
    </row>
    <row r="44" spans="1:10" ht="105.75" customHeight="1">
      <c r="A44" s="95" t="s">
        <v>54</v>
      </c>
      <c r="B44" s="27">
        <v>31010200</v>
      </c>
      <c r="C44" s="28">
        <v>0</v>
      </c>
      <c r="D44" s="28">
        <v>0</v>
      </c>
      <c r="E44" s="30">
        <v>0</v>
      </c>
      <c r="F44" s="30"/>
      <c r="G44" s="30"/>
      <c r="H44" s="30">
        <v>50</v>
      </c>
      <c r="I44" s="18"/>
      <c r="J44" s="18"/>
    </row>
    <row r="45" spans="1:10" ht="12.75" customHeight="1" hidden="1">
      <c r="A45" s="22"/>
      <c r="B45" s="23"/>
      <c r="C45" s="24" t="e">
        <f>C9+C10+C11+C12+#REF!+#REF!+C17+#REF!+#REF!+#REF!+C38+C39+C40</f>
        <v>#REF!</v>
      </c>
      <c r="D45" s="24" t="e">
        <f>D9+D10+D11+D12+#REF!+#REF!+D17+#REF!+#REF!+#REF!+D38+D39+D40</f>
        <v>#REF!</v>
      </c>
      <c r="E45" s="24" t="e">
        <f>E9+E10+E11+E12+#REF!+#REF!+E17+#REF!+#REF!+#REF!+E38+E39+E40</f>
        <v>#REF!</v>
      </c>
      <c r="F45" s="24" t="e">
        <f>F9+F10+F11+F12+#REF!+#REF!+F17+#REF!+#REF!+#REF!+F38+F39+F40</f>
        <v>#REF!</v>
      </c>
      <c r="G45" s="24" t="e">
        <f>G9+G10+G11+G12+#REF!+#REF!+G17+#REF!+#REF!+#REF!+G38+G39+G40</f>
        <v>#REF!</v>
      </c>
      <c r="H45" s="24" t="e">
        <f>H9+H10+H11+H12+#REF!+#REF!+H17+#REF!+#REF!+#REF!+H38+H39+H40+H43+H44</f>
        <v>#REF!</v>
      </c>
      <c r="I45" s="19" t="e">
        <f>H45*100/D45</f>
        <v>#REF!</v>
      </c>
      <c r="J45" s="18" t="e">
        <f>H45*100/E45</f>
        <v>#REF!</v>
      </c>
    </row>
    <row r="46" spans="1:10" ht="11.25" customHeight="1" hidden="1">
      <c r="A46" s="22" t="s">
        <v>10</v>
      </c>
      <c r="B46" s="23">
        <v>41032303</v>
      </c>
      <c r="C46" s="24"/>
      <c r="D46" s="25"/>
      <c r="E46" s="25"/>
      <c r="F46" s="25"/>
      <c r="G46" s="25"/>
      <c r="H46" s="25"/>
      <c r="I46" s="19" t="e">
        <f>H46*100/D46</f>
        <v>#DIV/0!</v>
      </c>
      <c r="J46" s="19" t="e">
        <f>H46*100/E46</f>
        <v>#DIV/0!</v>
      </c>
    </row>
    <row r="47" spans="1:10" ht="12.75">
      <c r="A47" s="26"/>
      <c r="B47" s="23" t="s">
        <v>13</v>
      </c>
      <c r="C47" s="24">
        <f aca="true" t="shared" si="7" ref="C47:H47">C9+C10+C11+C12+C17+C24+C38+C39+C40+C43+C34</f>
        <v>6531439</v>
      </c>
      <c r="D47" s="24">
        <f t="shared" si="7"/>
        <v>6531439</v>
      </c>
      <c r="E47" s="24">
        <f t="shared" si="7"/>
        <v>996734</v>
      </c>
      <c r="F47" s="24">
        <f t="shared" si="7"/>
        <v>348943</v>
      </c>
      <c r="G47" s="24">
        <f t="shared" si="7"/>
        <v>48743</v>
      </c>
      <c r="H47" s="24">
        <f t="shared" si="7"/>
        <v>965972.9799999999</v>
      </c>
      <c r="I47" s="18">
        <f>H47*100/D47</f>
        <v>14.789588940507596</v>
      </c>
      <c r="J47" s="18">
        <f>H47*100/E47</f>
        <v>96.91381853132329</v>
      </c>
    </row>
    <row r="48" spans="1:10" ht="12.75">
      <c r="A48" s="53"/>
      <c r="B48" s="51"/>
      <c r="C48" s="52"/>
      <c r="D48" s="52"/>
      <c r="E48" s="52"/>
      <c r="F48" s="52"/>
      <c r="G48" s="52"/>
      <c r="H48" s="52"/>
      <c r="I48" s="65"/>
      <c r="J48" s="65"/>
    </row>
    <row r="49" spans="1:10" ht="12.75">
      <c r="A49" s="53"/>
      <c r="B49" s="51"/>
      <c r="C49" s="52"/>
      <c r="D49" s="52"/>
      <c r="E49" s="52"/>
      <c r="F49" s="52"/>
      <c r="G49" s="52"/>
      <c r="H49" s="52"/>
      <c r="I49" s="65"/>
      <c r="J49" s="65"/>
    </row>
    <row r="50" spans="1:10" ht="12.75">
      <c r="A50" s="53"/>
      <c r="B50" s="51"/>
      <c r="C50" s="52"/>
      <c r="D50" s="52"/>
      <c r="E50" s="52"/>
      <c r="F50" s="52"/>
      <c r="G50" s="52"/>
      <c r="H50" s="52"/>
      <c r="I50" s="65"/>
      <c r="J50" s="65"/>
    </row>
    <row r="51" spans="1:10" ht="12.75">
      <c r="A51" s="33"/>
      <c r="B51" s="34"/>
      <c r="C51" s="35"/>
      <c r="D51" s="34"/>
      <c r="E51" s="34"/>
      <c r="F51" s="34">
        <f>SUM(G51+E51)</f>
        <v>0</v>
      </c>
      <c r="G51" s="34"/>
      <c r="H51" s="36"/>
      <c r="I51" s="21"/>
      <c r="J51" s="20"/>
    </row>
    <row r="52" spans="1:10" ht="12.75">
      <c r="A52" s="46"/>
      <c r="B52" s="47"/>
      <c r="C52" s="66"/>
      <c r="D52" s="66"/>
      <c r="E52" s="66"/>
      <c r="F52" s="66"/>
      <c r="G52" s="66"/>
      <c r="H52" s="67"/>
      <c r="I52" s="68"/>
      <c r="J52" s="50"/>
    </row>
    <row r="53" spans="1:10" ht="15">
      <c r="A53" s="46"/>
      <c r="B53" s="47"/>
      <c r="C53" s="69" t="s">
        <v>15</v>
      </c>
      <c r="D53" s="70"/>
      <c r="E53" s="71"/>
      <c r="F53" s="71"/>
      <c r="G53" s="71"/>
      <c r="H53" s="72" t="s">
        <v>37</v>
      </c>
      <c r="I53" s="73"/>
      <c r="J53" s="10"/>
    </row>
    <row r="54" spans="3:10" ht="15">
      <c r="C54" s="69"/>
      <c r="D54" s="70"/>
      <c r="E54" s="71"/>
      <c r="F54" s="71"/>
      <c r="G54" s="71"/>
      <c r="H54" s="72"/>
      <c r="I54" s="73"/>
      <c r="J54" s="10"/>
    </row>
    <row r="55" spans="3:10" ht="15">
      <c r="C55" s="69" t="s">
        <v>87</v>
      </c>
      <c r="D55" s="70"/>
      <c r="E55" s="71"/>
      <c r="F55" s="71"/>
      <c r="G55" s="71"/>
      <c r="H55" s="72" t="s">
        <v>38</v>
      </c>
      <c r="I55" s="73"/>
      <c r="J55" s="10"/>
    </row>
    <row r="56" spans="3:10" ht="12.75">
      <c r="C56" s="1"/>
      <c r="D56" s="4"/>
      <c r="E56" s="4"/>
      <c r="F56" s="4"/>
      <c r="G56" s="4"/>
      <c r="H56" s="4"/>
      <c r="I56" s="73"/>
      <c r="J56" s="10"/>
    </row>
    <row r="57" spans="9:10" ht="12.75">
      <c r="I57" s="10"/>
      <c r="J57" s="10"/>
    </row>
    <row r="60" ht="12.75">
      <c r="H60" s="3" t="s">
        <v>95</v>
      </c>
    </row>
  </sheetData>
  <mergeCells count="11">
    <mergeCell ref="B2:H2"/>
    <mergeCell ref="B3:J3"/>
    <mergeCell ref="D5:D7"/>
    <mergeCell ref="A5:A7"/>
    <mergeCell ref="A8:J8"/>
    <mergeCell ref="E5:E7"/>
    <mergeCell ref="H5:H7"/>
    <mergeCell ref="I5:I7"/>
    <mergeCell ref="J5:J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26" sqref="A26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88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5.7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105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20304.620000000003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15230.35</v>
      </c>
      <c r="I11" s="19"/>
      <c r="J11" s="19"/>
    </row>
    <row r="12" spans="1:10" ht="51">
      <c r="A12" s="87" t="s">
        <v>44</v>
      </c>
      <c r="B12" s="39">
        <v>12020200</v>
      </c>
      <c r="C12" s="81"/>
      <c r="D12" s="81"/>
      <c r="E12" s="40"/>
      <c r="F12" s="37"/>
      <c r="G12" s="39"/>
      <c r="H12" s="41">
        <v>5074.27</v>
      </c>
      <c r="I12" s="19"/>
      <c r="J12" s="19"/>
    </row>
    <row r="13" spans="1:10" ht="38.25">
      <c r="A13" s="88" t="s">
        <v>94</v>
      </c>
      <c r="B13" s="37">
        <v>12030100</v>
      </c>
      <c r="C13" s="81"/>
      <c r="D13" s="81"/>
      <c r="E13" s="40"/>
      <c r="F13" s="37"/>
      <c r="G13" s="39"/>
      <c r="H13" s="41">
        <v>67.32</v>
      </c>
      <c r="I13" s="19"/>
      <c r="J13" s="19"/>
    </row>
    <row r="14" spans="1:10" ht="41.25" customHeight="1">
      <c r="A14" s="88" t="s">
        <v>74</v>
      </c>
      <c r="B14" s="37">
        <v>12030200</v>
      </c>
      <c r="C14" s="80">
        <v>53889</v>
      </c>
      <c r="D14" s="80">
        <v>53889</v>
      </c>
      <c r="E14" s="38">
        <v>53889</v>
      </c>
      <c r="F14" s="37"/>
      <c r="G14" s="39"/>
      <c r="H14" s="41"/>
      <c r="I14" s="19">
        <f>H14*100/D14</f>
        <v>0</v>
      </c>
      <c r="J14" s="19">
        <f>H14*100/E14</f>
        <v>0</v>
      </c>
    </row>
    <row r="15" spans="1:10" ht="80.25" customHeight="1">
      <c r="A15" s="92" t="s">
        <v>93</v>
      </c>
      <c r="B15" s="37">
        <v>18041500</v>
      </c>
      <c r="C15" s="80"/>
      <c r="D15" s="80"/>
      <c r="E15" s="38"/>
      <c r="F15" s="37"/>
      <c r="G15" s="39"/>
      <c r="H15" s="41">
        <v>461</v>
      </c>
      <c r="I15" s="19"/>
      <c r="J15" s="19"/>
    </row>
    <row r="16" spans="1:10" ht="12.75">
      <c r="A16" s="86" t="s">
        <v>47</v>
      </c>
      <c r="B16" s="37">
        <v>18050000</v>
      </c>
      <c r="C16" s="80">
        <f>SUM(C19:C20)</f>
        <v>700000</v>
      </c>
      <c r="D16" s="80">
        <f>SUM(D19:D20)</f>
        <v>700000</v>
      </c>
      <c r="E16" s="38"/>
      <c r="F16" s="37"/>
      <c r="G16" s="37"/>
      <c r="H16" s="42">
        <f>SUM(H17:H20)</f>
        <v>108519.63999999998</v>
      </c>
      <c r="I16" s="19">
        <f>H16*100/D16</f>
        <v>15.502805714285712</v>
      </c>
      <c r="J16" s="19"/>
    </row>
    <row r="17" spans="1:10" ht="30.75" customHeight="1">
      <c r="A17" s="90" t="s">
        <v>91</v>
      </c>
      <c r="B17" s="43">
        <v>18050100</v>
      </c>
      <c r="C17" s="80"/>
      <c r="D17" s="80"/>
      <c r="E17" s="38"/>
      <c r="F17" s="37"/>
      <c r="G17" s="37"/>
      <c r="H17" s="93">
        <v>9358.82</v>
      </c>
      <c r="I17" s="19"/>
      <c r="J17" s="19"/>
    </row>
    <row r="18" spans="1:10" ht="25.5">
      <c r="A18" s="90" t="s">
        <v>92</v>
      </c>
      <c r="B18" s="43">
        <v>18050200</v>
      </c>
      <c r="C18" s="80"/>
      <c r="D18" s="80"/>
      <c r="E18" s="38"/>
      <c r="F18" s="37"/>
      <c r="G18" s="37"/>
      <c r="H18" s="93">
        <v>46732.66</v>
      </c>
      <c r="I18" s="19"/>
      <c r="J18" s="19"/>
    </row>
    <row r="19" spans="1:10" ht="25.5">
      <c r="A19" s="89" t="s">
        <v>48</v>
      </c>
      <c r="B19" s="39">
        <v>18050300</v>
      </c>
      <c r="C19" s="81">
        <v>247000</v>
      </c>
      <c r="D19" s="81">
        <v>247000</v>
      </c>
      <c r="E19" s="40"/>
      <c r="F19" s="37"/>
      <c r="G19" s="39"/>
      <c r="H19" s="41">
        <v>11075.64</v>
      </c>
      <c r="I19" s="19">
        <f>H19*100/D19</f>
        <v>4.484064777327935</v>
      </c>
      <c r="J19" s="19"/>
    </row>
    <row r="20" spans="1:10" ht="12.75">
      <c r="A20" s="90" t="s">
        <v>49</v>
      </c>
      <c r="B20" s="39">
        <v>18050400</v>
      </c>
      <c r="C20" s="81">
        <v>453000</v>
      </c>
      <c r="D20" s="81">
        <v>453000</v>
      </c>
      <c r="E20" s="40"/>
      <c r="F20" s="37"/>
      <c r="G20" s="39"/>
      <c r="H20" s="41">
        <v>41352.52</v>
      </c>
      <c r="I20" s="19">
        <f>H20*100/D20</f>
        <v>9.128591611479028</v>
      </c>
      <c r="J20" s="19"/>
    </row>
    <row r="21" spans="1:10" ht="78" customHeight="1">
      <c r="A21" s="91" t="s">
        <v>78</v>
      </c>
      <c r="B21" s="37">
        <v>24062100</v>
      </c>
      <c r="C21" s="80">
        <v>0</v>
      </c>
      <c r="D21" s="80">
        <v>0</v>
      </c>
      <c r="E21" s="40">
        <v>0</v>
      </c>
      <c r="F21" s="37"/>
      <c r="G21" s="39"/>
      <c r="H21" s="58">
        <v>67.07</v>
      </c>
      <c r="I21" s="19"/>
      <c r="J21" s="19"/>
    </row>
    <row r="22" spans="1:10" ht="25.5">
      <c r="A22" s="22" t="s">
        <v>34</v>
      </c>
      <c r="B22" s="37">
        <v>25010000</v>
      </c>
      <c r="C22" s="82">
        <f>SUM(C23:C24)</f>
        <v>380800</v>
      </c>
      <c r="D22" s="82">
        <f>SUM(D23:D24)</f>
        <v>380800</v>
      </c>
      <c r="E22" s="37">
        <f>SUM(E23:E24)</f>
        <v>0</v>
      </c>
      <c r="F22" s="37">
        <f>SUM(G22+E22)</f>
        <v>0</v>
      </c>
      <c r="G22" s="37">
        <f>SUM(G23:G24)</f>
        <v>0</v>
      </c>
      <c r="H22" s="42">
        <f>SUM(H23:H24)</f>
        <v>53384.409999999996</v>
      </c>
      <c r="I22" s="19">
        <f>H22*100/D22</f>
        <v>14.019015231092437</v>
      </c>
      <c r="J22" s="19"/>
    </row>
    <row r="23" spans="1:10" ht="39" customHeight="1">
      <c r="A23" s="87" t="s">
        <v>75</v>
      </c>
      <c r="B23" s="43">
        <v>25010100</v>
      </c>
      <c r="C23" s="83">
        <v>360000</v>
      </c>
      <c r="D23" s="83">
        <v>360000</v>
      </c>
      <c r="E23" s="39"/>
      <c r="F23" s="37"/>
      <c r="G23" s="39"/>
      <c r="H23" s="41">
        <v>50427.27</v>
      </c>
      <c r="I23" s="19">
        <f>H23*100/D23</f>
        <v>14.007575</v>
      </c>
      <c r="J23" s="19"/>
    </row>
    <row r="24" spans="1:10" ht="32.25" customHeight="1">
      <c r="A24" s="87" t="s">
        <v>76</v>
      </c>
      <c r="B24" s="43">
        <v>25010300</v>
      </c>
      <c r="C24" s="83">
        <v>20800</v>
      </c>
      <c r="D24" s="83">
        <v>20800</v>
      </c>
      <c r="E24" s="39"/>
      <c r="F24" s="37"/>
      <c r="G24" s="39"/>
      <c r="H24" s="41">
        <v>2957.14</v>
      </c>
      <c r="I24" s="19">
        <f>H24*100/D24</f>
        <v>14.21701923076923</v>
      </c>
      <c r="J24" s="19"/>
    </row>
    <row r="25" spans="1:10" ht="25.5" customHeight="1">
      <c r="A25" s="22" t="s">
        <v>6</v>
      </c>
      <c r="B25" s="37">
        <v>25020200</v>
      </c>
      <c r="C25" s="84"/>
      <c r="D25" s="84"/>
      <c r="E25" s="39"/>
      <c r="F25" s="37"/>
      <c r="G25" s="39"/>
      <c r="H25" s="58"/>
      <c r="I25" s="19"/>
      <c r="J25" s="19"/>
    </row>
    <row r="26" spans="1:10" ht="159.75" customHeight="1">
      <c r="A26" s="92" t="s">
        <v>46</v>
      </c>
      <c r="B26" s="37">
        <v>33010101</v>
      </c>
      <c r="C26" s="82">
        <v>347014</v>
      </c>
      <c r="D26" s="82">
        <v>347014</v>
      </c>
      <c r="E26" s="37">
        <v>17014</v>
      </c>
      <c r="F26" s="37"/>
      <c r="G26" s="37"/>
      <c r="H26" s="42">
        <v>53100</v>
      </c>
      <c r="I26" s="19">
        <f>H26*100/D26</f>
        <v>15.301976289141072</v>
      </c>
      <c r="J26" s="19">
        <f>H26*100/E26</f>
        <v>312.0959210062302</v>
      </c>
    </row>
    <row r="27" spans="1:10" ht="66" customHeight="1">
      <c r="A27" s="85" t="s">
        <v>77</v>
      </c>
      <c r="B27" s="37">
        <v>19010100</v>
      </c>
      <c r="C27" s="80">
        <v>24000</v>
      </c>
      <c r="D27" s="80">
        <v>24000</v>
      </c>
      <c r="E27" s="38">
        <v>6000</v>
      </c>
      <c r="F27" s="38"/>
      <c r="G27" s="38"/>
      <c r="H27" s="45"/>
      <c r="I27" s="19">
        <f>H27*100/D27</f>
        <v>0</v>
      </c>
      <c r="J27" s="19">
        <f>H27*100/E27</f>
        <v>0</v>
      </c>
    </row>
    <row r="28" spans="1:10" ht="66" customHeight="1">
      <c r="A28" s="87" t="s">
        <v>89</v>
      </c>
      <c r="B28" s="43">
        <v>19050200</v>
      </c>
      <c r="C28" s="80"/>
      <c r="D28" s="80"/>
      <c r="E28" s="38"/>
      <c r="F28" s="38"/>
      <c r="G28" s="38"/>
      <c r="H28" s="45">
        <v>6149.8</v>
      </c>
      <c r="I28" s="19"/>
      <c r="J28" s="19"/>
    </row>
    <row r="29" spans="1:10" ht="54.75" customHeight="1">
      <c r="A29" s="87" t="s">
        <v>90</v>
      </c>
      <c r="B29" s="43">
        <v>19050300</v>
      </c>
      <c r="C29" s="80"/>
      <c r="D29" s="80"/>
      <c r="E29" s="38"/>
      <c r="F29" s="38"/>
      <c r="G29" s="38"/>
      <c r="H29" s="45">
        <v>227.22</v>
      </c>
      <c r="I29" s="19"/>
      <c r="J29" s="19"/>
    </row>
    <row r="30" spans="1:10" ht="12.75">
      <c r="A30" s="44"/>
      <c r="B30" s="23" t="s">
        <v>13</v>
      </c>
      <c r="C30" s="80">
        <f>C14+C16+C22+C26+C27</f>
        <v>1505703</v>
      </c>
      <c r="D30" s="80">
        <f>D10+D16+D22+D26+D27</f>
        <v>1451814</v>
      </c>
      <c r="E30" s="80">
        <f>E10+E16+E22+E26+E27+E14</f>
        <v>76903</v>
      </c>
      <c r="F30" s="45">
        <f>F10+F16+F22+F26+F27</f>
        <v>0</v>
      </c>
      <c r="G30" s="45">
        <f>G10+G16+G22+G26+G27</f>
        <v>0</v>
      </c>
      <c r="H30" s="45">
        <f>H11+H12+H13+H15+H17+H18+H20+H19+H21+H26+H28+H29+H22</f>
        <v>242281.08000000002</v>
      </c>
      <c r="I30" s="19">
        <f>H30*100/D30</f>
        <v>16.688162533217064</v>
      </c>
      <c r="J30" s="19">
        <f>H30*100/E30</f>
        <v>315.0476314318037</v>
      </c>
    </row>
    <row r="31" spans="1:10" ht="12.75">
      <c r="A31" s="46"/>
      <c r="B31" s="47"/>
      <c r="C31" s="48"/>
      <c r="D31" s="48"/>
      <c r="E31" s="48"/>
      <c r="F31" s="48"/>
      <c r="G31" s="48"/>
      <c r="H31" s="49"/>
      <c r="I31" s="50"/>
      <c r="J31" s="50"/>
    </row>
    <row r="32" spans="3:10" ht="15.75">
      <c r="C32" s="2"/>
      <c r="D32" s="5"/>
      <c r="E32" s="6"/>
      <c r="F32" s="6"/>
      <c r="G32" s="6"/>
      <c r="H32" s="7"/>
      <c r="I32" s="10"/>
      <c r="J32" s="10"/>
    </row>
    <row r="33" spans="3:10" ht="15.75">
      <c r="C33" s="2"/>
      <c r="D33" s="5"/>
      <c r="E33" s="6"/>
      <c r="F33" s="6"/>
      <c r="G33" s="6"/>
      <c r="H33" s="7"/>
      <c r="I33" s="10"/>
      <c r="J33" s="10"/>
    </row>
    <row r="34" spans="3:10" ht="12.75">
      <c r="C34" s="66"/>
      <c r="D34" s="66"/>
      <c r="E34" s="66"/>
      <c r="F34" s="66"/>
      <c r="G34" s="66"/>
      <c r="H34" s="67"/>
      <c r="I34" s="68"/>
      <c r="J34" s="10"/>
    </row>
    <row r="35" spans="3:10" ht="15">
      <c r="C35" s="69" t="s">
        <v>15</v>
      </c>
      <c r="D35" s="70"/>
      <c r="E35" s="71"/>
      <c r="F35" s="71"/>
      <c r="G35" s="71"/>
      <c r="H35" s="72" t="s">
        <v>37</v>
      </c>
      <c r="I35" s="73"/>
      <c r="J35" s="10"/>
    </row>
    <row r="36" spans="3:10" ht="15">
      <c r="C36" s="69"/>
      <c r="D36" s="70"/>
      <c r="E36" s="71"/>
      <c r="F36" s="71"/>
      <c r="G36" s="71"/>
      <c r="H36" s="72"/>
      <c r="I36" s="73"/>
      <c r="J36" s="10"/>
    </row>
    <row r="37" spans="3:10" ht="15">
      <c r="C37" s="69" t="s">
        <v>87</v>
      </c>
      <c r="D37" s="70"/>
      <c r="E37" s="71"/>
      <c r="F37" s="71"/>
      <c r="G37" s="71"/>
      <c r="H37" s="72" t="s">
        <v>38</v>
      </c>
      <c r="I37" s="73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</sheetData>
  <mergeCells count="11">
    <mergeCell ref="C5:C7"/>
    <mergeCell ref="B2:H2"/>
    <mergeCell ref="B3:J3"/>
    <mergeCell ref="D5:D7"/>
    <mergeCell ref="A9:J9"/>
    <mergeCell ref="A5:A7"/>
    <mergeCell ref="E5:E7"/>
    <mergeCell ref="H5:H7"/>
    <mergeCell ref="I5:I7"/>
    <mergeCell ref="J5:J7"/>
    <mergeCell ref="B5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3"/>
  <sheetViews>
    <sheetView workbookViewId="0" topLeftCell="A1">
      <selection activeCell="C5" sqref="C5:C7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96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8" t="s">
        <v>52</v>
      </c>
      <c r="E5" s="183" t="s">
        <v>14</v>
      </c>
      <c r="F5" s="12" t="s">
        <v>1</v>
      </c>
      <c r="G5" s="12" t="s">
        <v>11</v>
      </c>
      <c r="H5" s="188" t="s">
        <v>106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9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90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27.75" customHeight="1">
      <c r="A9" s="22" t="s">
        <v>18</v>
      </c>
      <c r="B9" s="23">
        <v>11010000</v>
      </c>
      <c r="C9" s="24">
        <v>4259139</v>
      </c>
      <c r="D9" s="24">
        <v>4259139</v>
      </c>
      <c r="E9" s="25">
        <v>859079</v>
      </c>
      <c r="F9" s="25"/>
      <c r="G9" s="25"/>
      <c r="H9" s="25">
        <v>865275.31</v>
      </c>
      <c r="I9" s="18">
        <f aca="true" t="shared" si="0" ref="I9:I16">H9*100/D9</f>
        <v>20.31573306248047</v>
      </c>
      <c r="J9" s="18">
        <f aca="true" t="shared" si="1" ref="J9:J16">H9*100/E9</f>
        <v>100.72127359649113</v>
      </c>
    </row>
    <row r="10" spans="1:10" ht="12" customHeight="1">
      <c r="A10" s="22" t="s">
        <v>19</v>
      </c>
      <c r="B10" s="23">
        <v>11020200</v>
      </c>
      <c r="C10" s="25">
        <v>9000</v>
      </c>
      <c r="D10" s="25">
        <v>9000</v>
      </c>
      <c r="E10" s="25">
        <v>1185</v>
      </c>
      <c r="F10" s="25"/>
      <c r="G10" s="25"/>
      <c r="H10" s="25">
        <v>1185</v>
      </c>
      <c r="I10" s="18">
        <f t="shared" si="0"/>
        <v>13.166666666666666</v>
      </c>
      <c r="J10" s="18">
        <f t="shared" si="1"/>
        <v>100</v>
      </c>
    </row>
    <row r="11" spans="1:10" ht="67.5" customHeight="1">
      <c r="A11" s="22" t="s">
        <v>20</v>
      </c>
      <c r="B11" s="23">
        <v>13010200</v>
      </c>
      <c r="C11" s="24">
        <v>100000</v>
      </c>
      <c r="D11" s="24">
        <v>100000</v>
      </c>
      <c r="E11" s="25">
        <v>19000</v>
      </c>
      <c r="F11" s="25"/>
      <c r="G11" s="25"/>
      <c r="H11" s="25">
        <v>28919.15</v>
      </c>
      <c r="I11" s="18">
        <f t="shared" si="0"/>
        <v>28.91915</v>
      </c>
      <c r="J11" s="18">
        <f t="shared" si="1"/>
        <v>152.20605263157896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1802500</v>
      </c>
      <c r="E12" s="25">
        <f t="shared" si="2"/>
        <v>470400</v>
      </c>
      <c r="F12" s="25">
        <f t="shared" si="2"/>
        <v>516663</v>
      </c>
      <c r="G12" s="25">
        <f t="shared" si="2"/>
        <v>46263</v>
      </c>
      <c r="H12" s="25">
        <f t="shared" si="2"/>
        <v>437580.12999999995</v>
      </c>
      <c r="I12" s="18">
        <f t="shared" si="0"/>
        <v>24.276290152565878</v>
      </c>
      <c r="J12" s="18">
        <f t="shared" si="1"/>
        <v>93.02298681972788</v>
      </c>
    </row>
    <row r="13" spans="1:10" ht="25.5">
      <c r="A13" s="13" t="s">
        <v>21</v>
      </c>
      <c r="B13" s="14">
        <v>13050100</v>
      </c>
      <c r="C13" s="17">
        <v>200000</v>
      </c>
      <c r="D13" s="17">
        <v>200000</v>
      </c>
      <c r="E13" s="16">
        <v>48000</v>
      </c>
      <c r="F13" s="15">
        <f>SUM(G13+E13)</f>
        <v>58758</v>
      </c>
      <c r="G13" s="16">
        <v>10758</v>
      </c>
      <c r="H13" s="16">
        <v>58921.48</v>
      </c>
      <c r="I13" s="104">
        <f t="shared" si="0"/>
        <v>29.46074</v>
      </c>
      <c r="J13" s="104">
        <f t="shared" si="1"/>
        <v>122.75308333333334</v>
      </c>
    </row>
    <row r="14" spans="1:10" ht="25.5">
      <c r="A14" s="13" t="s">
        <v>22</v>
      </c>
      <c r="B14" s="14">
        <v>13050200</v>
      </c>
      <c r="C14" s="16">
        <v>1102500</v>
      </c>
      <c r="D14" s="16">
        <v>1102500</v>
      </c>
      <c r="E14" s="16">
        <v>320400</v>
      </c>
      <c r="F14" s="15">
        <f>SUM(G14+E14)</f>
        <v>339655</v>
      </c>
      <c r="G14" s="16">
        <v>19255</v>
      </c>
      <c r="H14" s="16">
        <v>249859.3</v>
      </c>
      <c r="I14" s="104">
        <f t="shared" si="0"/>
        <v>22.66297505668934</v>
      </c>
      <c r="J14" s="104">
        <f t="shared" si="1"/>
        <v>77.9835518102372</v>
      </c>
    </row>
    <row r="15" spans="1:10" ht="25.5">
      <c r="A15" s="13" t="s">
        <v>23</v>
      </c>
      <c r="B15" s="14">
        <v>13050300</v>
      </c>
      <c r="C15" s="17">
        <v>50000</v>
      </c>
      <c r="D15" s="17">
        <v>50000</v>
      </c>
      <c r="E15" s="16">
        <v>12000</v>
      </c>
      <c r="F15" s="15">
        <f>SUM(G15+E15)</f>
        <v>14750</v>
      </c>
      <c r="G15" s="16">
        <v>2750</v>
      </c>
      <c r="H15" s="16">
        <v>9869.73</v>
      </c>
      <c r="I15" s="104">
        <f t="shared" si="0"/>
        <v>19.73946</v>
      </c>
      <c r="J15" s="104">
        <f t="shared" si="1"/>
        <v>82.24775</v>
      </c>
    </row>
    <row r="16" spans="1:10" ht="12.75">
      <c r="A16" s="13" t="s">
        <v>24</v>
      </c>
      <c r="B16" s="14">
        <v>13050500</v>
      </c>
      <c r="C16" s="17">
        <v>450000</v>
      </c>
      <c r="D16" s="17">
        <v>450000</v>
      </c>
      <c r="E16" s="16">
        <v>90000</v>
      </c>
      <c r="F16" s="15">
        <f>SUM(G16+E16)</f>
        <v>103500</v>
      </c>
      <c r="G16" s="16">
        <v>13500</v>
      </c>
      <c r="H16" s="16">
        <v>118929.62</v>
      </c>
      <c r="I16" s="104">
        <f t="shared" si="0"/>
        <v>26.428804444444445</v>
      </c>
      <c r="J16" s="104">
        <f t="shared" si="1"/>
        <v>132.14402222222222</v>
      </c>
    </row>
    <row r="17" spans="1:10" ht="25.5">
      <c r="A17" s="94" t="s">
        <v>80</v>
      </c>
      <c r="B17" s="23">
        <v>16010000</v>
      </c>
      <c r="C17" s="24">
        <f>SUM(C18:C21)</f>
        <v>0</v>
      </c>
      <c r="D17" s="24">
        <f>SUM(D18:D21)</f>
        <v>0</v>
      </c>
      <c r="E17" s="24">
        <f>SUM(E18:E21)</f>
        <v>0</v>
      </c>
      <c r="F17" s="25">
        <f>SUM(G17+E17)</f>
        <v>0</v>
      </c>
      <c r="G17" s="24">
        <f>SUM(G18:G21)</f>
        <v>0</v>
      </c>
      <c r="H17" s="24">
        <f>SUM(H18:H23)</f>
        <v>31674.64</v>
      </c>
      <c r="I17" s="18"/>
      <c r="J17" s="18"/>
    </row>
    <row r="18" spans="1:10" ht="12.75">
      <c r="A18" s="95" t="s">
        <v>64</v>
      </c>
      <c r="B18" s="27">
        <v>16010100</v>
      </c>
      <c r="C18" s="31"/>
      <c r="D18" s="31"/>
      <c r="E18" s="29"/>
      <c r="F18" s="25"/>
      <c r="G18" s="29"/>
      <c r="H18" s="29">
        <v>248.46</v>
      </c>
      <c r="I18" s="18"/>
      <c r="J18" s="18"/>
    </row>
    <row r="19" spans="1:10" ht="12.75">
      <c r="A19" s="95" t="s">
        <v>65</v>
      </c>
      <c r="B19" s="43">
        <v>16010200</v>
      </c>
      <c r="C19" s="31"/>
      <c r="D19" s="31"/>
      <c r="E19" s="29"/>
      <c r="F19" s="25"/>
      <c r="G19" s="29"/>
      <c r="H19" s="29">
        <v>8469.63</v>
      </c>
      <c r="I19" s="18"/>
      <c r="J19" s="18"/>
    </row>
    <row r="20" spans="1:10" ht="25.5">
      <c r="A20" s="95" t="s">
        <v>66</v>
      </c>
      <c r="B20" s="43">
        <v>16010400</v>
      </c>
      <c r="C20" s="31"/>
      <c r="D20" s="31"/>
      <c r="E20" s="29"/>
      <c r="F20" s="25"/>
      <c r="G20" s="29"/>
      <c r="H20" s="29">
        <v>44.03</v>
      </c>
      <c r="I20" s="18"/>
      <c r="J20" s="18"/>
    </row>
    <row r="21" spans="1:10" ht="12.75">
      <c r="A21" s="95" t="s">
        <v>67</v>
      </c>
      <c r="B21" s="43">
        <v>16010500</v>
      </c>
      <c r="C21" s="31"/>
      <c r="D21" s="31"/>
      <c r="E21" s="29"/>
      <c r="F21" s="25"/>
      <c r="G21" s="29"/>
      <c r="H21" s="29">
        <v>22722.52</v>
      </c>
      <c r="I21" s="18"/>
      <c r="J21" s="18"/>
    </row>
    <row r="22" spans="1:10" ht="38.25">
      <c r="A22" s="96" t="s">
        <v>81</v>
      </c>
      <c r="B22" s="43">
        <v>16011500</v>
      </c>
      <c r="C22" s="31"/>
      <c r="D22" s="31"/>
      <c r="E22" s="29"/>
      <c r="F22" s="25"/>
      <c r="G22" s="29"/>
      <c r="H22" s="29">
        <v>85</v>
      </c>
      <c r="I22" s="18"/>
      <c r="J22" s="18"/>
    </row>
    <row r="23" spans="1:10" ht="12.75">
      <c r="A23" s="26" t="s">
        <v>3</v>
      </c>
      <c r="B23" s="43">
        <v>16012100</v>
      </c>
      <c r="C23" s="31"/>
      <c r="D23" s="31"/>
      <c r="E23" s="29"/>
      <c r="F23" s="25"/>
      <c r="G23" s="29"/>
      <c r="H23" s="29">
        <v>105</v>
      </c>
      <c r="I23" s="18"/>
      <c r="J23" s="18"/>
    </row>
    <row r="24" spans="1:10" ht="13.5" customHeight="1">
      <c r="A24" s="22" t="s">
        <v>39</v>
      </c>
      <c r="B24" s="23">
        <v>18000000</v>
      </c>
      <c r="C24" s="24">
        <f>C26+C27</f>
        <v>115800</v>
      </c>
      <c r="D24" s="24">
        <f>D26+D27</f>
        <v>115800</v>
      </c>
      <c r="E24" s="24">
        <f>E26+E27</f>
        <v>26000</v>
      </c>
      <c r="F24" s="24">
        <f>SUM(F25:F39)</f>
        <v>0</v>
      </c>
      <c r="G24" s="24">
        <f>SUM(G25:G39)</f>
        <v>0</v>
      </c>
      <c r="H24" s="24">
        <f>H25+H27</f>
        <v>36765.48</v>
      </c>
      <c r="I24" s="18">
        <f aca="true" t="shared" si="3" ref="I24:I29">H24*100/D24</f>
        <v>31.74911917098446</v>
      </c>
      <c r="J24" s="18">
        <f aca="true" t="shared" si="4" ref="J24:J29">H24*100/E24</f>
        <v>141.40569230769233</v>
      </c>
    </row>
    <row r="25" spans="1:10" ht="36" customHeight="1">
      <c r="A25" s="97" t="s">
        <v>61</v>
      </c>
      <c r="B25" s="27">
        <v>18020000</v>
      </c>
      <c r="C25" s="31">
        <v>10000</v>
      </c>
      <c r="D25" s="31">
        <v>10000</v>
      </c>
      <c r="E25" s="29">
        <f>E26</f>
        <v>0</v>
      </c>
      <c r="F25" s="25"/>
      <c r="G25" s="29"/>
      <c r="H25" s="29"/>
      <c r="I25" s="104">
        <f t="shared" si="3"/>
        <v>0</v>
      </c>
      <c r="J25" s="104"/>
    </row>
    <row r="26" spans="1:10" ht="47.25" customHeight="1">
      <c r="A26" s="97" t="s">
        <v>62</v>
      </c>
      <c r="B26" s="27">
        <v>18020200</v>
      </c>
      <c r="C26" s="31">
        <v>10000</v>
      </c>
      <c r="D26" s="31">
        <v>10000</v>
      </c>
      <c r="E26" s="29">
        <v>0</v>
      </c>
      <c r="F26" s="25"/>
      <c r="G26" s="29"/>
      <c r="H26" s="29"/>
      <c r="I26" s="104">
        <f t="shared" si="3"/>
        <v>0</v>
      </c>
      <c r="J26" s="104"/>
    </row>
    <row r="27" spans="1:10" ht="27.75" customHeight="1">
      <c r="A27" s="98" t="s">
        <v>63</v>
      </c>
      <c r="B27" s="27">
        <v>18040000</v>
      </c>
      <c r="C27" s="31">
        <v>105800</v>
      </c>
      <c r="D27" s="31">
        <v>105800</v>
      </c>
      <c r="E27" s="29">
        <f>E28+E29</f>
        <v>26000</v>
      </c>
      <c r="F27" s="25"/>
      <c r="G27" s="29"/>
      <c r="H27" s="29">
        <f>SUM(H28:H36)</f>
        <v>36765.48</v>
      </c>
      <c r="I27" s="104">
        <f t="shared" si="3"/>
        <v>34.74998109640832</v>
      </c>
      <c r="J27" s="104">
        <f t="shared" si="4"/>
        <v>141.40569230769233</v>
      </c>
    </row>
    <row r="28" spans="1:10" ht="45" customHeight="1">
      <c r="A28" s="99" t="s">
        <v>40</v>
      </c>
      <c r="B28" s="27">
        <v>18040100</v>
      </c>
      <c r="C28" s="31">
        <v>80800</v>
      </c>
      <c r="D28" s="31">
        <v>80800</v>
      </c>
      <c r="E28" s="29">
        <v>20000</v>
      </c>
      <c r="F28" s="25"/>
      <c r="G28" s="29"/>
      <c r="H28" s="29">
        <v>24124.5</v>
      </c>
      <c r="I28" s="104">
        <f t="shared" si="3"/>
        <v>29.857054455445546</v>
      </c>
      <c r="J28" s="104">
        <f t="shared" si="4"/>
        <v>120.6225</v>
      </c>
    </row>
    <row r="29" spans="1:10" ht="40.5" customHeight="1">
      <c r="A29" s="99" t="s">
        <v>41</v>
      </c>
      <c r="B29" s="27">
        <v>18040200</v>
      </c>
      <c r="C29" s="31">
        <v>25000</v>
      </c>
      <c r="D29" s="31">
        <v>25000</v>
      </c>
      <c r="E29" s="29">
        <v>6000</v>
      </c>
      <c r="F29" s="25"/>
      <c r="G29" s="29"/>
      <c r="H29" s="29">
        <v>8732</v>
      </c>
      <c r="I29" s="104">
        <f t="shared" si="3"/>
        <v>34.928</v>
      </c>
      <c r="J29" s="104">
        <f t="shared" si="4"/>
        <v>145.53333333333333</v>
      </c>
    </row>
    <row r="30" spans="1:10" ht="55.5" customHeight="1">
      <c r="A30" s="99" t="s">
        <v>82</v>
      </c>
      <c r="B30" s="27">
        <v>18040600</v>
      </c>
      <c r="C30" s="31"/>
      <c r="D30" s="31"/>
      <c r="E30" s="29"/>
      <c r="F30" s="25"/>
      <c r="G30" s="29"/>
      <c r="H30" s="29">
        <v>1510.01</v>
      </c>
      <c r="I30" s="18"/>
      <c r="J30" s="18"/>
    </row>
    <row r="31" spans="1:10" ht="43.5" customHeight="1">
      <c r="A31" s="99" t="s">
        <v>83</v>
      </c>
      <c r="B31" s="27">
        <v>18040700</v>
      </c>
      <c r="C31" s="31"/>
      <c r="D31" s="31"/>
      <c r="E31" s="29"/>
      <c r="F31" s="25"/>
      <c r="G31" s="29"/>
      <c r="H31" s="29">
        <v>1248</v>
      </c>
      <c r="I31" s="18"/>
      <c r="J31" s="18"/>
    </row>
    <row r="32" spans="1:10" ht="51.75" customHeight="1">
      <c r="A32" s="106" t="s">
        <v>84</v>
      </c>
      <c r="B32" s="107">
        <v>18040800</v>
      </c>
      <c r="C32" s="108"/>
      <c r="D32" s="108"/>
      <c r="E32" s="109"/>
      <c r="F32" s="110"/>
      <c r="G32" s="109"/>
      <c r="H32" s="109">
        <v>498</v>
      </c>
      <c r="I32" s="111"/>
      <c r="J32" s="111"/>
    </row>
    <row r="33" spans="1:10" ht="47.25" customHeight="1">
      <c r="A33" s="85" t="s">
        <v>98</v>
      </c>
      <c r="B33" s="27">
        <v>18040900</v>
      </c>
      <c r="C33" s="31"/>
      <c r="D33" s="31"/>
      <c r="E33" s="29"/>
      <c r="F33" s="25"/>
      <c r="G33" s="29"/>
      <c r="H33" s="29">
        <v>94</v>
      </c>
      <c r="I33" s="18"/>
      <c r="J33" s="18"/>
    </row>
    <row r="34" spans="1:10" ht="51.75" customHeight="1">
      <c r="A34" s="85" t="s">
        <v>99</v>
      </c>
      <c r="B34" s="27">
        <v>18041000</v>
      </c>
      <c r="C34" s="31"/>
      <c r="D34" s="31"/>
      <c r="E34" s="29"/>
      <c r="F34" s="25"/>
      <c r="G34" s="29"/>
      <c r="H34" s="29">
        <v>38</v>
      </c>
      <c r="I34" s="18"/>
      <c r="J34" s="18"/>
    </row>
    <row r="35" spans="1:10" ht="40.5" customHeight="1">
      <c r="A35" s="85" t="s">
        <v>85</v>
      </c>
      <c r="B35" s="112">
        <v>18041300</v>
      </c>
      <c r="C35" s="113"/>
      <c r="D35" s="113"/>
      <c r="E35" s="114"/>
      <c r="F35" s="115"/>
      <c r="G35" s="114"/>
      <c r="H35" s="114">
        <v>30</v>
      </c>
      <c r="I35" s="116"/>
      <c r="J35" s="116"/>
    </row>
    <row r="36" spans="1:10" ht="40.5" customHeight="1">
      <c r="A36" s="85" t="s">
        <v>100</v>
      </c>
      <c r="B36" s="112">
        <v>18041800</v>
      </c>
      <c r="C36" s="113"/>
      <c r="D36" s="113"/>
      <c r="E36" s="114"/>
      <c r="F36" s="115"/>
      <c r="G36" s="114"/>
      <c r="H36" s="114">
        <v>490.97</v>
      </c>
      <c r="I36" s="116"/>
      <c r="J36" s="116"/>
    </row>
    <row r="37" spans="1:10" ht="13.5" customHeight="1">
      <c r="A37" s="117" t="s">
        <v>42</v>
      </c>
      <c r="B37" s="23">
        <v>19000000</v>
      </c>
      <c r="C37" s="24">
        <v>12000</v>
      </c>
      <c r="D37" s="24">
        <v>12000</v>
      </c>
      <c r="E37" s="25">
        <f>E38</f>
        <v>1600</v>
      </c>
      <c r="F37" s="25"/>
      <c r="G37" s="29"/>
      <c r="H37" s="25">
        <f>H38</f>
        <v>2437.17</v>
      </c>
      <c r="I37" s="18">
        <f>H37*100/D37</f>
        <v>20.30975</v>
      </c>
      <c r="J37" s="18">
        <f>H37*100/E37</f>
        <v>152.323125</v>
      </c>
    </row>
    <row r="38" spans="1:10" ht="30" customHeight="1">
      <c r="A38" s="102" t="s">
        <v>60</v>
      </c>
      <c r="B38" s="27">
        <v>19040000</v>
      </c>
      <c r="C38" s="31">
        <v>12000</v>
      </c>
      <c r="D38" s="31">
        <v>12000</v>
      </c>
      <c r="E38" s="29">
        <f>E39</f>
        <v>1600</v>
      </c>
      <c r="F38" s="25"/>
      <c r="G38" s="29"/>
      <c r="H38" s="29">
        <f>H39</f>
        <v>2437.17</v>
      </c>
      <c r="I38" s="18">
        <f>H38*100/D38</f>
        <v>20.30975</v>
      </c>
      <c r="J38" s="18">
        <f>H38*100/E38</f>
        <v>152.323125</v>
      </c>
    </row>
    <row r="39" spans="1:10" ht="54" customHeight="1">
      <c r="A39" s="95" t="s">
        <v>59</v>
      </c>
      <c r="B39" s="27">
        <v>19040100</v>
      </c>
      <c r="C39" s="31">
        <v>12000</v>
      </c>
      <c r="D39" s="31">
        <v>12000</v>
      </c>
      <c r="E39" s="29">
        <v>1600</v>
      </c>
      <c r="F39" s="25"/>
      <c r="G39" s="29"/>
      <c r="H39" s="29">
        <v>2437.17</v>
      </c>
      <c r="I39" s="18">
        <f>H39*100/D39</f>
        <v>20.30975</v>
      </c>
      <c r="J39" s="18">
        <f>H39*100/E39</f>
        <v>152.323125</v>
      </c>
    </row>
    <row r="40" spans="1:10" ht="21.75" customHeight="1">
      <c r="A40" s="103" t="s">
        <v>86</v>
      </c>
      <c r="B40" s="23">
        <v>20000000</v>
      </c>
      <c r="C40" s="24">
        <f aca="true" t="shared" si="5" ref="C40:J40">C41+C42+C43</f>
        <v>233000</v>
      </c>
      <c r="D40" s="24">
        <f t="shared" si="5"/>
        <v>233000</v>
      </c>
      <c r="E40" s="24">
        <f t="shared" si="5"/>
        <v>43500</v>
      </c>
      <c r="F40" s="24">
        <f t="shared" si="5"/>
        <v>0</v>
      </c>
      <c r="G40" s="24">
        <f t="shared" si="5"/>
        <v>0</v>
      </c>
      <c r="H40" s="24">
        <f t="shared" si="5"/>
        <v>57089.420000000006</v>
      </c>
      <c r="I40" s="24">
        <f t="shared" si="5"/>
        <v>53.26716615384615</v>
      </c>
      <c r="J40" s="24">
        <f t="shared" si="5"/>
        <v>297.2424661654135</v>
      </c>
    </row>
    <row r="41" spans="1:10" ht="25.5">
      <c r="A41" s="95" t="s">
        <v>57</v>
      </c>
      <c r="B41" s="27">
        <v>21081100</v>
      </c>
      <c r="C41" s="28">
        <v>13000</v>
      </c>
      <c r="D41" s="28">
        <v>13000</v>
      </c>
      <c r="E41" s="30">
        <v>2000</v>
      </c>
      <c r="F41" s="30"/>
      <c r="G41" s="30"/>
      <c r="H41" s="30">
        <v>761</v>
      </c>
      <c r="I41" s="18">
        <f>H41*100/D41</f>
        <v>5.8538461538461535</v>
      </c>
      <c r="J41" s="18">
        <f>H41*100/E41</f>
        <v>38.05</v>
      </c>
    </row>
    <row r="42" spans="1:10" ht="52.5" customHeight="1">
      <c r="A42" s="99" t="s">
        <v>43</v>
      </c>
      <c r="B42" s="27">
        <v>22080400</v>
      </c>
      <c r="C42" s="30">
        <v>20000</v>
      </c>
      <c r="D42" s="30">
        <v>20000</v>
      </c>
      <c r="E42" s="30">
        <v>3500</v>
      </c>
      <c r="F42" s="30"/>
      <c r="G42" s="30"/>
      <c r="H42" s="30">
        <v>4277.58</v>
      </c>
      <c r="I42" s="18">
        <f>H42*100/D42</f>
        <v>21.3879</v>
      </c>
      <c r="J42" s="18">
        <f>H42*100/E42</f>
        <v>122.21657142857143</v>
      </c>
    </row>
    <row r="43" spans="1:10" ht="12.75">
      <c r="A43" s="22" t="s">
        <v>5</v>
      </c>
      <c r="B43" s="23">
        <v>22090000</v>
      </c>
      <c r="C43" s="24">
        <f aca="true" t="shared" si="6" ref="C43:H43">SUM(C44:C45)</f>
        <v>200000</v>
      </c>
      <c r="D43" s="24">
        <f t="shared" si="6"/>
        <v>200000</v>
      </c>
      <c r="E43" s="25">
        <f t="shared" si="6"/>
        <v>38000</v>
      </c>
      <c r="F43" s="25">
        <f t="shared" si="6"/>
        <v>0</v>
      </c>
      <c r="G43" s="25">
        <f t="shared" si="6"/>
        <v>0</v>
      </c>
      <c r="H43" s="25">
        <f t="shared" si="6"/>
        <v>52050.840000000004</v>
      </c>
      <c r="I43" s="18">
        <f>H43*100/D43</f>
        <v>26.02542</v>
      </c>
      <c r="J43" s="18">
        <f>H43*100/E43</f>
        <v>136.9758947368421</v>
      </c>
    </row>
    <row r="44" spans="1:10" ht="66" customHeight="1">
      <c r="A44" s="95" t="s">
        <v>55</v>
      </c>
      <c r="B44" s="27">
        <v>22090100</v>
      </c>
      <c r="C44" s="32">
        <v>170000</v>
      </c>
      <c r="D44" s="32">
        <v>170000</v>
      </c>
      <c r="E44" s="30">
        <v>32000</v>
      </c>
      <c r="F44" s="25"/>
      <c r="G44" s="30"/>
      <c r="H44" s="30">
        <v>50326.19</v>
      </c>
      <c r="I44" s="104">
        <f>H44*100/D44</f>
        <v>29.60364117647059</v>
      </c>
      <c r="J44" s="104">
        <f>H44*100/E44</f>
        <v>157.26934375</v>
      </c>
    </row>
    <row r="45" spans="1:10" ht="53.25" customHeight="1">
      <c r="A45" s="95" t="s">
        <v>56</v>
      </c>
      <c r="B45" s="27">
        <v>22090400</v>
      </c>
      <c r="C45" s="32">
        <v>30000</v>
      </c>
      <c r="D45" s="32">
        <v>30000</v>
      </c>
      <c r="E45" s="30">
        <v>6000</v>
      </c>
      <c r="F45" s="25"/>
      <c r="G45" s="30"/>
      <c r="H45" s="30">
        <v>1724.65</v>
      </c>
      <c r="I45" s="104">
        <f>H45*100/D45</f>
        <v>5.748833333333334</v>
      </c>
      <c r="J45" s="104">
        <f>H45*100/E45</f>
        <v>28.74416666666667</v>
      </c>
    </row>
    <row r="46" spans="1:10" ht="20.25" customHeight="1">
      <c r="A46" s="102" t="s">
        <v>45</v>
      </c>
      <c r="B46" s="23">
        <v>30000000</v>
      </c>
      <c r="C46" s="24">
        <v>0</v>
      </c>
      <c r="D46" s="24">
        <v>0</v>
      </c>
      <c r="E46" s="25">
        <v>0</v>
      </c>
      <c r="F46" s="25">
        <f>SUM(G46+E46)</f>
        <v>2480</v>
      </c>
      <c r="G46" s="25">
        <v>2480</v>
      </c>
      <c r="H46" s="25">
        <f>H47</f>
        <v>50</v>
      </c>
      <c r="I46" s="18"/>
      <c r="J46" s="18"/>
    </row>
    <row r="47" spans="1:10" ht="105.75" customHeight="1">
      <c r="A47" s="95" t="s">
        <v>54</v>
      </c>
      <c r="B47" s="27">
        <v>31010200</v>
      </c>
      <c r="C47" s="28">
        <v>0</v>
      </c>
      <c r="D47" s="28">
        <v>0</v>
      </c>
      <c r="E47" s="30">
        <v>0</v>
      </c>
      <c r="F47" s="30"/>
      <c r="G47" s="30"/>
      <c r="H47" s="30">
        <v>50</v>
      </c>
      <c r="I47" s="18"/>
      <c r="J47" s="18"/>
    </row>
    <row r="48" spans="1:10" ht="12.75" customHeight="1" hidden="1">
      <c r="A48" s="22"/>
      <c r="B48" s="23"/>
      <c r="C48" s="24" t="e">
        <f>C9+C10+C11+C12+#REF!+#REF!+C17+#REF!+#REF!+#REF!+C41+C42+C43</f>
        <v>#REF!</v>
      </c>
      <c r="D48" s="24" t="e">
        <f>D9+D10+D11+D12+#REF!+#REF!+D17+#REF!+#REF!+#REF!+D41+D42+D43</f>
        <v>#REF!</v>
      </c>
      <c r="E48" s="24" t="e">
        <f>E9+E10+E11+E12+#REF!+#REF!+E17+#REF!+#REF!+#REF!+E41+E42+E43</f>
        <v>#REF!</v>
      </c>
      <c r="F48" s="24" t="e">
        <f>F9+F10+F11+F12+#REF!+#REF!+F17+#REF!+#REF!+#REF!+F41+F42+F43</f>
        <v>#REF!</v>
      </c>
      <c r="G48" s="24" t="e">
        <f>G9+G10+G11+G12+#REF!+#REF!+G17+#REF!+#REF!+#REF!+G41+G42+G43</f>
        <v>#REF!</v>
      </c>
      <c r="H48" s="24" t="e">
        <f>H9+H10+H11+H12+#REF!+#REF!+H17+#REF!+#REF!+#REF!+H41+H42+H43+H46+H47</f>
        <v>#REF!</v>
      </c>
      <c r="I48" s="19" t="e">
        <f>H48*100/D48</f>
        <v>#REF!</v>
      </c>
      <c r="J48" s="18" t="e">
        <f>H48*100/E48</f>
        <v>#REF!</v>
      </c>
    </row>
    <row r="49" spans="1:10" ht="11.25" customHeight="1" hidden="1">
      <c r="A49" s="22" t="s">
        <v>10</v>
      </c>
      <c r="B49" s="23">
        <v>41032303</v>
      </c>
      <c r="C49" s="24"/>
      <c r="D49" s="25"/>
      <c r="E49" s="25"/>
      <c r="F49" s="25"/>
      <c r="G49" s="25"/>
      <c r="H49" s="25"/>
      <c r="I49" s="19" t="e">
        <f>H49*100/D49</f>
        <v>#DIV/0!</v>
      </c>
      <c r="J49" s="19" t="e">
        <f>H49*100/E49</f>
        <v>#DIV/0!</v>
      </c>
    </row>
    <row r="50" spans="1:10" ht="12.75">
      <c r="A50" s="26"/>
      <c r="B50" s="23" t="s">
        <v>13</v>
      </c>
      <c r="C50" s="24">
        <f aca="true" t="shared" si="7" ref="C50:H50">C9+C10+C11+C12+C17+C24+C41+C42+C43+C46+C37</f>
        <v>6531439</v>
      </c>
      <c r="D50" s="24">
        <f t="shared" si="7"/>
        <v>6531439</v>
      </c>
      <c r="E50" s="24">
        <f t="shared" si="7"/>
        <v>1420764</v>
      </c>
      <c r="F50" s="24">
        <f t="shared" si="7"/>
        <v>519143</v>
      </c>
      <c r="G50" s="24">
        <f t="shared" si="7"/>
        <v>48743</v>
      </c>
      <c r="H50" s="24">
        <f t="shared" si="7"/>
        <v>1460976.3</v>
      </c>
      <c r="I50" s="18">
        <f>H50*100/D50</f>
        <v>22.36836782828409</v>
      </c>
      <c r="J50" s="18">
        <f>H50*100/E50</f>
        <v>102.83032931577658</v>
      </c>
    </row>
    <row r="51" spans="1:10" ht="12.75">
      <c r="A51" s="53"/>
      <c r="B51" s="51"/>
      <c r="C51" s="52"/>
      <c r="D51" s="52"/>
      <c r="E51" s="52"/>
      <c r="F51" s="52"/>
      <c r="G51" s="52"/>
      <c r="H51" s="52"/>
      <c r="I51" s="65"/>
      <c r="J51" s="65"/>
    </row>
    <row r="52" spans="1:10" ht="12.75">
      <c r="A52" s="53"/>
      <c r="B52" s="51"/>
      <c r="C52" s="52"/>
      <c r="D52" s="52"/>
      <c r="E52" s="52"/>
      <c r="F52" s="52"/>
      <c r="G52" s="52"/>
      <c r="H52" s="52"/>
      <c r="I52" s="65"/>
      <c r="J52" s="65"/>
    </row>
    <row r="53" spans="1:10" ht="12.75">
      <c r="A53" s="53"/>
      <c r="B53" s="51"/>
      <c r="C53" s="52"/>
      <c r="D53" s="52"/>
      <c r="E53" s="52"/>
      <c r="F53" s="52"/>
      <c r="G53" s="52"/>
      <c r="H53" s="52"/>
      <c r="I53" s="65"/>
      <c r="J53" s="65"/>
    </row>
    <row r="54" spans="1:10" ht="12.75">
      <c r="A54" s="33"/>
      <c r="B54" s="34"/>
      <c r="C54" s="35"/>
      <c r="D54" s="34"/>
      <c r="E54" s="34"/>
      <c r="F54" s="34">
        <f>SUM(G54+E54)</f>
        <v>0</v>
      </c>
      <c r="G54" s="34"/>
      <c r="H54" s="36"/>
      <c r="I54" s="21"/>
      <c r="J54" s="20"/>
    </row>
    <row r="55" spans="1:10" ht="12.75">
      <c r="A55" s="46"/>
      <c r="B55" s="47"/>
      <c r="C55" s="66"/>
      <c r="D55" s="66"/>
      <c r="E55" s="66"/>
      <c r="F55" s="66"/>
      <c r="G55" s="66"/>
      <c r="H55" s="67"/>
      <c r="I55" s="68"/>
      <c r="J55" s="50"/>
    </row>
    <row r="56" spans="1:10" ht="15">
      <c r="A56" s="46"/>
      <c r="B56" s="47"/>
      <c r="C56" s="69" t="s">
        <v>15</v>
      </c>
      <c r="D56" s="70"/>
      <c r="E56" s="71"/>
      <c r="F56" s="71"/>
      <c r="G56" s="71"/>
      <c r="H56" s="72" t="s">
        <v>37</v>
      </c>
      <c r="I56" s="73"/>
      <c r="J56" s="10"/>
    </row>
    <row r="57" spans="3:10" ht="15">
      <c r="C57" s="69"/>
      <c r="D57" s="70"/>
      <c r="E57" s="71"/>
      <c r="F57" s="71"/>
      <c r="G57" s="71"/>
      <c r="H57" s="72"/>
      <c r="I57" s="73"/>
      <c r="J57" s="10"/>
    </row>
    <row r="58" spans="3:10" ht="15">
      <c r="C58" s="69" t="s">
        <v>87</v>
      </c>
      <c r="D58" s="70"/>
      <c r="E58" s="71"/>
      <c r="F58" s="71"/>
      <c r="G58" s="71"/>
      <c r="H58" s="72" t="s">
        <v>38</v>
      </c>
      <c r="I58" s="73"/>
      <c r="J58" s="10"/>
    </row>
    <row r="59" spans="3:10" ht="12.75">
      <c r="C59" s="1"/>
      <c r="D59" s="4"/>
      <c r="E59" s="4"/>
      <c r="F59" s="4"/>
      <c r="G59" s="4"/>
      <c r="H59" s="4"/>
      <c r="I59" s="73"/>
      <c r="J59" s="10"/>
    </row>
    <row r="60" spans="9:10" ht="12.75">
      <c r="I60" s="10"/>
      <c r="J60" s="10"/>
    </row>
    <row r="63" ht="12.75">
      <c r="H63" s="3" t="s">
        <v>95</v>
      </c>
    </row>
  </sheetData>
  <mergeCells count="11">
    <mergeCell ref="A8:J8"/>
    <mergeCell ref="E5:E7"/>
    <mergeCell ref="H5:H7"/>
    <mergeCell ref="I5:I7"/>
    <mergeCell ref="J5:J7"/>
    <mergeCell ref="B5:B7"/>
    <mergeCell ref="C5:C7"/>
    <mergeCell ref="B2:H2"/>
    <mergeCell ref="B3:J3"/>
    <mergeCell ref="D5:D7"/>
    <mergeCell ref="A5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8"/>
  <sheetViews>
    <sheetView workbookViewId="0" topLeftCell="A1">
      <selection activeCell="H5" sqref="H5:H7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3.28125" style="3" customWidth="1"/>
    <col min="5" max="6" width="13.28125" style="3" hidden="1" customWidth="1"/>
    <col min="7" max="7" width="13.28125" style="3" customWidth="1"/>
    <col min="8" max="8" width="12.00390625" style="11" customWidth="1"/>
    <col min="9" max="9" width="12.421875" style="11" customWidth="1"/>
    <col min="10" max="30" width="9.140625" style="8" customWidth="1"/>
  </cols>
  <sheetData>
    <row r="2" spans="2:9" ht="15" customHeight="1">
      <c r="B2" s="178" t="s">
        <v>35</v>
      </c>
      <c r="C2" s="178"/>
      <c r="D2" s="179"/>
      <c r="E2" s="179"/>
      <c r="F2" s="179"/>
      <c r="G2" s="179"/>
      <c r="H2" s="9"/>
      <c r="I2" s="10"/>
    </row>
    <row r="3" spans="2:9" ht="15" customHeight="1">
      <c r="B3" s="180" t="s">
        <v>96</v>
      </c>
      <c r="C3" s="180"/>
      <c r="D3" s="180"/>
      <c r="E3" s="181"/>
      <c r="F3" s="181"/>
      <c r="G3" s="181"/>
      <c r="H3" s="182"/>
      <c r="I3" s="182"/>
    </row>
    <row r="4" spans="2:9" ht="15" customHeight="1">
      <c r="B4" s="54"/>
      <c r="C4" s="54"/>
      <c r="D4" s="54"/>
      <c r="H4" s="10"/>
      <c r="I4" s="10"/>
    </row>
    <row r="5" spans="1:9" ht="12.75" customHeight="1">
      <c r="A5" s="184"/>
      <c r="B5" s="183" t="s">
        <v>0</v>
      </c>
      <c r="C5" s="183" t="s">
        <v>105</v>
      </c>
      <c r="D5" s="183" t="s">
        <v>14</v>
      </c>
      <c r="E5" s="12" t="s">
        <v>1</v>
      </c>
      <c r="F5" s="12" t="s">
        <v>11</v>
      </c>
      <c r="G5" s="188" t="s">
        <v>106</v>
      </c>
      <c r="H5" s="191" t="s">
        <v>107</v>
      </c>
      <c r="I5" s="191" t="s">
        <v>36</v>
      </c>
    </row>
    <row r="6" spans="1:9" ht="25.5">
      <c r="A6" s="184"/>
      <c r="B6" s="183"/>
      <c r="C6" s="183"/>
      <c r="D6" s="183"/>
      <c r="E6" s="12" t="s">
        <v>7</v>
      </c>
      <c r="F6" s="12" t="s">
        <v>12</v>
      </c>
      <c r="G6" s="189"/>
      <c r="H6" s="191"/>
      <c r="I6" s="191"/>
    </row>
    <row r="7" spans="1:9" ht="36" customHeight="1">
      <c r="A7" s="184"/>
      <c r="B7" s="183"/>
      <c r="C7" s="183"/>
      <c r="D7" s="183"/>
      <c r="E7" s="12"/>
      <c r="F7" s="12"/>
      <c r="G7" s="190"/>
      <c r="H7" s="191"/>
      <c r="I7" s="191"/>
    </row>
    <row r="8" spans="1:9" ht="15.75">
      <c r="A8" s="185" t="s">
        <v>8</v>
      </c>
      <c r="B8" s="186"/>
      <c r="C8" s="186"/>
      <c r="D8" s="186"/>
      <c r="E8" s="186"/>
      <c r="F8" s="186"/>
      <c r="G8" s="186"/>
      <c r="H8" s="186"/>
      <c r="I8" s="187"/>
    </row>
    <row r="9" spans="1:9" ht="27.75" customHeight="1">
      <c r="A9" s="22" t="s">
        <v>18</v>
      </c>
      <c r="B9" s="23">
        <v>11010000</v>
      </c>
      <c r="C9" s="24">
        <v>777182.07</v>
      </c>
      <c r="D9" s="25">
        <v>859079</v>
      </c>
      <c r="E9" s="25"/>
      <c r="F9" s="25"/>
      <c r="G9" s="25">
        <v>865275.31</v>
      </c>
      <c r="H9" s="18">
        <f>G9*100/C9</f>
        <v>111.33495526987647</v>
      </c>
      <c r="I9" s="18">
        <f aca="true" t="shared" si="0" ref="I9:I16">G9*100/D9</f>
        <v>100.72127359649113</v>
      </c>
    </row>
    <row r="10" spans="1:9" ht="12" customHeight="1">
      <c r="A10" s="22" t="s">
        <v>19</v>
      </c>
      <c r="B10" s="23">
        <v>11020200</v>
      </c>
      <c r="C10" s="25">
        <v>3184</v>
      </c>
      <c r="D10" s="25">
        <v>1185</v>
      </c>
      <c r="E10" s="25"/>
      <c r="F10" s="25"/>
      <c r="G10" s="25">
        <v>1185</v>
      </c>
      <c r="H10" s="18">
        <f aca="true" t="shared" si="1" ref="H10:H55">G10*100/C10</f>
        <v>37.21733668341709</v>
      </c>
      <c r="I10" s="18">
        <f t="shared" si="0"/>
        <v>100</v>
      </c>
    </row>
    <row r="11" spans="1:9" ht="67.5" customHeight="1">
      <c r="A11" s="22" t="s">
        <v>20</v>
      </c>
      <c r="B11" s="23">
        <v>13010200</v>
      </c>
      <c r="C11" s="24">
        <v>20748</v>
      </c>
      <c r="D11" s="25">
        <v>19000</v>
      </c>
      <c r="E11" s="25"/>
      <c r="F11" s="25"/>
      <c r="G11" s="25">
        <v>28919.15</v>
      </c>
      <c r="H11" s="18">
        <f t="shared" si="1"/>
        <v>139.3828320802005</v>
      </c>
      <c r="I11" s="18">
        <f t="shared" si="0"/>
        <v>152.20605263157896</v>
      </c>
    </row>
    <row r="12" spans="1:9" ht="12.75">
      <c r="A12" s="22" t="s">
        <v>2</v>
      </c>
      <c r="B12" s="23">
        <v>13050000</v>
      </c>
      <c r="C12" s="24">
        <f>SUM(C13:C16)</f>
        <v>288707.54000000004</v>
      </c>
      <c r="D12" s="25">
        <f>SUM(D13:D16)</f>
        <v>470400</v>
      </c>
      <c r="E12" s="25">
        <f>SUM(E13:E16)</f>
        <v>516663</v>
      </c>
      <c r="F12" s="25">
        <f>SUM(F13:F16)</f>
        <v>46263</v>
      </c>
      <c r="G12" s="25">
        <f>SUM(G13:G16)</f>
        <v>437580.12999999995</v>
      </c>
      <c r="H12" s="18">
        <f t="shared" si="1"/>
        <v>151.5651894647434</v>
      </c>
      <c r="I12" s="18">
        <f t="shared" si="0"/>
        <v>93.02298681972788</v>
      </c>
    </row>
    <row r="13" spans="1:9" ht="25.5">
      <c r="A13" s="13" t="s">
        <v>21</v>
      </c>
      <c r="B13" s="14">
        <v>13050100</v>
      </c>
      <c r="C13" s="17">
        <v>32577.08</v>
      </c>
      <c r="D13" s="16">
        <v>48000</v>
      </c>
      <c r="E13" s="15">
        <f>SUM(F13+D13)</f>
        <v>58758</v>
      </c>
      <c r="F13" s="16">
        <v>10758</v>
      </c>
      <c r="G13" s="16">
        <v>58921.48</v>
      </c>
      <c r="H13" s="18">
        <f t="shared" si="1"/>
        <v>180.8678985347981</v>
      </c>
      <c r="I13" s="104">
        <f t="shared" si="0"/>
        <v>122.75308333333334</v>
      </c>
    </row>
    <row r="14" spans="1:9" ht="25.5">
      <c r="A14" s="13" t="s">
        <v>22</v>
      </c>
      <c r="B14" s="14">
        <v>13050200</v>
      </c>
      <c r="C14" s="16">
        <v>178581.07</v>
      </c>
      <c r="D14" s="16">
        <v>320400</v>
      </c>
      <c r="E14" s="15">
        <f>SUM(F14+D14)</f>
        <v>339655</v>
      </c>
      <c r="F14" s="16">
        <v>19255</v>
      </c>
      <c r="G14" s="16">
        <v>249859.3</v>
      </c>
      <c r="H14" s="18">
        <f t="shared" si="1"/>
        <v>139.91365378200499</v>
      </c>
      <c r="I14" s="104">
        <f t="shared" si="0"/>
        <v>77.9835518102372</v>
      </c>
    </row>
    <row r="15" spans="1:9" ht="25.5">
      <c r="A15" s="13" t="s">
        <v>23</v>
      </c>
      <c r="B15" s="14">
        <v>13050300</v>
      </c>
      <c r="C15" s="17">
        <v>5183.93</v>
      </c>
      <c r="D15" s="16">
        <v>12000</v>
      </c>
      <c r="E15" s="15">
        <f>SUM(F15+D15)</f>
        <v>14750</v>
      </c>
      <c r="F15" s="16">
        <v>2750</v>
      </c>
      <c r="G15" s="16">
        <v>9869.73</v>
      </c>
      <c r="H15" s="18">
        <f t="shared" si="1"/>
        <v>190.3908810497055</v>
      </c>
      <c r="I15" s="104">
        <f t="shared" si="0"/>
        <v>82.24775</v>
      </c>
    </row>
    <row r="16" spans="1:9" ht="12.75">
      <c r="A16" s="13" t="s">
        <v>24</v>
      </c>
      <c r="B16" s="14">
        <v>13050500</v>
      </c>
      <c r="C16" s="17">
        <v>72365.46</v>
      </c>
      <c r="D16" s="16">
        <v>90000</v>
      </c>
      <c r="E16" s="15">
        <f>SUM(F16+D16)</f>
        <v>103500</v>
      </c>
      <c r="F16" s="16">
        <v>13500</v>
      </c>
      <c r="G16" s="16">
        <v>118929.62</v>
      </c>
      <c r="H16" s="18">
        <f t="shared" si="1"/>
        <v>164.34583570670316</v>
      </c>
      <c r="I16" s="104">
        <f t="shared" si="0"/>
        <v>132.14402222222222</v>
      </c>
    </row>
    <row r="17" spans="1:9" ht="25.5">
      <c r="A17" s="94" t="s">
        <v>80</v>
      </c>
      <c r="B17" s="23">
        <v>16010000</v>
      </c>
      <c r="C17" s="24">
        <f>SUM(C18:C24)</f>
        <v>102818.54999999999</v>
      </c>
      <c r="D17" s="24">
        <f>SUM(D18:D21)</f>
        <v>0</v>
      </c>
      <c r="E17" s="25">
        <f>SUM(F17+D17)</f>
        <v>0</v>
      </c>
      <c r="F17" s="24">
        <f>SUM(F18:F21)</f>
        <v>0</v>
      </c>
      <c r="G17" s="24">
        <f>SUM(G18:G24)</f>
        <v>31674.64</v>
      </c>
      <c r="H17" s="18">
        <f t="shared" si="1"/>
        <v>30.80634768726072</v>
      </c>
      <c r="I17" s="18"/>
    </row>
    <row r="18" spans="1:9" ht="12.75">
      <c r="A18" s="95" t="s">
        <v>64</v>
      </c>
      <c r="B18" s="27">
        <v>16010100</v>
      </c>
      <c r="C18" s="31">
        <v>62.68</v>
      </c>
      <c r="D18" s="29"/>
      <c r="E18" s="25"/>
      <c r="F18" s="29"/>
      <c r="G18" s="29">
        <v>248.46</v>
      </c>
      <c r="H18" s="18">
        <f t="shared" si="1"/>
        <v>396.3943841735801</v>
      </c>
      <c r="I18" s="18"/>
    </row>
    <row r="19" spans="1:9" ht="12.75">
      <c r="A19" s="95" t="s">
        <v>65</v>
      </c>
      <c r="B19" s="43">
        <v>16010200</v>
      </c>
      <c r="C19" s="31">
        <v>13273.77</v>
      </c>
      <c r="D19" s="29"/>
      <c r="E19" s="25"/>
      <c r="F19" s="29"/>
      <c r="G19" s="29">
        <v>8469.63</v>
      </c>
      <c r="H19" s="18">
        <f t="shared" si="1"/>
        <v>63.80726801805364</v>
      </c>
      <c r="I19" s="18"/>
    </row>
    <row r="20" spans="1:9" ht="25.5">
      <c r="A20" s="95" t="s">
        <v>66</v>
      </c>
      <c r="B20" s="43">
        <v>16010400</v>
      </c>
      <c r="C20" s="31">
        <v>3350</v>
      </c>
      <c r="D20" s="29"/>
      <c r="E20" s="25"/>
      <c r="F20" s="29"/>
      <c r="G20" s="29">
        <v>44.03</v>
      </c>
      <c r="H20" s="18">
        <f t="shared" si="1"/>
        <v>1.3143283582089553</v>
      </c>
      <c r="I20" s="18"/>
    </row>
    <row r="21" spans="1:9" ht="12.75">
      <c r="A21" s="95" t="s">
        <v>67</v>
      </c>
      <c r="B21" s="43">
        <v>16010500</v>
      </c>
      <c r="C21" s="31">
        <v>84719.55</v>
      </c>
      <c r="D21" s="29"/>
      <c r="E21" s="25"/>
      <c r="F21" s="29"/>
      <c r="G21" s="29">
        <v>22722.52</v>
      </c>
      <c r="H21" s="18">
        <f t="shared" si="1"/>
        <v>26.82086956316458</v>
      </c>
      <c r="I21" s="18"/>
    </row>
    <row r="22" spans="1:9" ht="25.5">
      <c r="A22" s="26" t="s">
        <v>111</v>
      </c>
      <c r="B22" s="43">
        <v>16010600</v>
      </c>
      <c r="C22" s="31">
        <v>3.4</v>
      </c>
      <c r="D22" s="29"/>
      <c r="E22" s="25"/>
      <c r="F22" s="29"/>
      <c r="G22" s="29"/>
      <c r="H22" s="18"/>
      <c r="I22" s="18"/>
    </row>
    <row r="23" spans="1:9" ht="38.25">
      <c r="A23" s="96" t="s">
        <v>81</v>
      </c>
      <c r="B23" s="43">
        <v>16011500</v>
      </c>
      <c r="C23" s="31">
        <v>1001</v>
      </c>
      <c r="D23" s="29"/>
      <c r="E23" s="25"/>
      <c r="F23" s="29"/>
      <c r="G23" s="29">
        <v>85</v>
      </c>
      <c r="H23" s="18">
        <f t="shared" si="1"/>
        <v>8.491508491508492</v>
      </c>
      <c r="I23" s="18"/>
    </row>
    <row r="24" spans="1:9" ht="12.75">
      <c r="A24" s="26" t="s">
        <v>3</v>
      </c>
      <c r="B24" s="43">
        <v>16012100</v>
      </c>
      <c r="C24" s="31">
        <v>408.15</v>
      </c>
      <c r="D24" s="29"/>
      <c r="E24" s="25"/>
      <c r="F24" s="29"/>
      <c r="G24" s="29">
        <v>105</v>
      </c>
      <c r="H24" s="18">
        <f t="shared" si="1"/>
        <v>25.725836089672917</v>
      </c>
      <c r="I24" s="18"/>
    </row>
    <row r="25" spans="1:9" ht="13.5" customHeight="1">
      <c r="A25" s="22" t="s">
        <v>39</v>
      </c>
      <c r="B25" s="23">
        <v>18000000</v>
      </c>
      <c r="C25" s="24">
        <f>C27+C28</f>
        <v>27236</v>
      </c>
      <c r="D25" s="24">
        <f>D27+D28</f>
        <v>26000</v>
      </c>
      <c r="E25" s="24">
        <f>SUM(E26:E40)</f>
        <v>0</v>
      </c>
      <c r="F25" s="24">
        <f>SUM(F26:F40)</f>
        <v>0</v>
      </c>
      <c r="G25" s="24">
        <f>G26+G28</f>
        <v>36765.48</v>
      </c>
      <c r="H25" s="18">
        <f t="shared" si="1"/>
        <v>134.9885445733588</v>
      </c>
      <c r="I25" s="18">
        <f>G25*100/D25</f>
        <v>141.40569230769233</v>
      </c>
    </row>
    <row r="26" spans="1:9" ht="36" customHeight="1">
      <c r="A26" s="97" t="s">
        <v>61</v>
      </c>
      <c r="B26" s="27">
        <v>18020000</v>
      </c>
      <c r="C26" s="31"/>
      <c r="D26" s="29">
        <f>D27</f>
        <v>0</v>
      </c>
      <c r="E26" s="25"/>
      <c r="F26" s="29"/>
      <c r="G26" s="29"/>
      <c r="H26" s="18"/>
      <c r="I26" s="104"/>
    </row>
    <row r="27" spans="1:9" ht="47.25" customHeight="1">
      <c r="A27" s="97" t="s">
        <v>62</v>
      </c>
      <c r="B27" s="27">
        <v>18020200</v>
      </c>
      <c r="C27" s="31"/>
      <c r="D27" s="29">
        <v>0</v>
      </c>
      <c r="E27" s="25"/>
      <c r="F27" s="29"/>
      <c r="G27" s="29"/>
      <c r="H27" s="18"/>
      <c r="I27" s="104"/>
    </row>
    <row r="28" spans="1:9" ht="27.75" customHeight="1">
      <c r="A28" s="98" t="s">
        <v>63</v>
      </c>
      <c r="B28" s="27">
        <v>18040000</v>
      </c>
      <c r="C28" s="31">
        <f>SUM(C29:C33)</f>
        <v>27236</v>
      </c>
      <c r="D28" s="29">
        <f>D29+D30</f>
        <v>26000</v>
      </c>
      <c r="E28" s="25"/>
      <c r="F28" s="29"/>
      <c r="G28" s="29">
        <f>SUM(G29:G37)</f>
        <v>36765.48</v>
      </c>
      <c r="H28" s="18">
        <f t="shared" si="1"/>
        <v>134.9885445733588</v>
      </c>
      <c r="I28" s="104">
        <f>G28*100/D28</f>
        <v>141.40569230769233</v>
      </c>
    </row>
    <row r="29" spans="1:9" ht="45" customHeight="1">
      <c r="A29" s="99" t="s">
        <v>40</v>
      </c>
      <c r="B29" s="27">
        <v>18040100</v>
      </c>
      <c r="C29" s="31">
        <v>19652</v>
      </c>
      <c r="D29" s="29">
        <v>20000</v>
      </c>
      <c r="E29" s="25"/>
      <c r="F29" s="29"/>
      <c r="G29" s="29">
        <v>24124.5</v>
      </c>
      <c r="H29" s="18">
        <f t="shared" si="1"/>
        <v>122.75849786281294</v>
      </c>
      <c r="I29" s="104">
        <f>G29*100/D29</f>
        <v>120.6225</v>
      </c>
    </row>
    <row r="30" spans="1:9" ht="40.5" customHeight="1">
      <c r="A30" s="99" t="s">
        <v>41</v>
      </c>
      <c r="B30" s="27">
        <v>18040200</v>
      </c>
      <c r="C30" s="31">
        <v>5193</v>
      </c>
      <c r="D30" s="29">
        <v>6000</v>
      </c>
      <c r="E30" s="25"/>
      <c r="F30" s="29"/>
      <c r="G30" s="29">
        <v>8732</v>
      </c>
      <c r="H30" s="18">
        <f t="shared" si="1"/>
        <v>168.14943192759483</v>
      </c>
      <c r="I30" s="104">
        <f>G30*100/D30</f>
        <v>145.53333333333333</v>
      </c>
    </row>
    <row r="31" spans="1:9" ht="55.5" customHeight="1">
      <c r="A31" s="99" t="s">
        <v>82</v>
      </c>
      <c r="B31" s="27">
        <v>18040600</v>
      </c>
      <c r="C31" s="31">
        <v>781</v>
      </c>
      <c r="D31" s="29"/>
      <c r="E31" s="25"/>
      <c r="F31" s="29"/>
      <c r="G31" s="29">
        <v>1510.01</v>
      </c>
      <c r="H31" s="18">
        <f t="shared" si="1"/>
        <v>193.34314980793854</v>
      </c>
      <c r="I31" s="18"/>
    </row>
    <row r="32" spans="1:9" ht="43.5" customHeight="1">
      <c r="A32" s="99" t="s">
        <v>83</v>
      </c>
      <c r="B32" s="27">
        <v>18040700</v>
      </c>
      <c r="C32" s="31">
        <v>1160</v>
      </c>
      <c r="D32" s="29"/>
      <c r="E32" s="25"/>
      <c r="F32" s="29"/>
      <c r="G32" s="29">
        <v>1248</v>
      </c>
      <c r="H32" s="18">
        <f t="shared" si="1"/>
        <v>107.58620689655173</v>
      </c>
      <c r="I32" s="18"/>
    </row>
    <row r="33" spans="1:9" ht="51.75" customHeight="1">
      <c r="A33" s="106" t="s">
        <v>84</v>
      </c>
      <c r="B33" s="107">
        <v>18040800</v>
      </c>
      <c r="C33" s="108">
        <v>450</v>
      </c>
      <c r="D33" s="109"/>
      <c r="E33" s="110"/>
      <c r="F33" s="109"/>
      <c r="G33" s="109">
        <v>498</v>
      </c>
      <c r="H33" s="18">
        <f t="shared" si="1"/>
        <v>110.66666666666667</v>
      </c>
      <c r="I33" s="111"/>
    </row>
    <row r="34" spans="1:9" ht="47.25" customHeight="1">
      <c r="A34" s="85" t="s">
        <v>98</v>
      </c>
      <c r="B34" s="27">
        <v>18040900</v>
      </c>
      <c r="C34" s="31"/>
      <c r="D34" s="29"/>
      <c r="E34" s="25"/>
      <c r="F34" s="29"/>
      <c r="G34" s="29">
        <v>94</v>
      </c>
      <c r="H34" s="18" t="e">
        <f t="shared" si="1"/>
        <v>#DIV/0!</v>
      </c>
      <c r="I34" s="18"/>
    </row>
    <row r="35" spans="1:9" ht="51.75" customHeight="1">
      <c r="A35" s="85" t="s">
        <v>99</v>
      </c>
      <c r="B35" s="27">
        <v>18041000</v>
      </c>
      <c r="C35" s="31"/>
      <c r="D35" s="29"/>
      <c r="E35" s="25"/>
      <c r="F35" s="29"/>
      <c r="G35" s="29">
        <v>38</v>
      </c>
      <c r="H35" s="18" t="e">
        <f t="shared" si="1"/>
        <v>#DIV/0!</v>
      </c>
      <c r="I35" s="18"/>
    </row>
    <row r="36" spans="1:9" ht="40.5" customHeight="1">
      <c r="A36" s="85" t="s">
        <v>85</v>
      </c>
      <c r="B36" s="112">
        <v>18041300</v>
      </c>
      <c r="C36" s="113"/>
      <c r="D36" s="114"/>
      <c r="E36" s="115"/>
      <c r="F36" s="114"/>
      <c r="G36" s="114">
        <v>30</v>
      </c>
      <c r="H36" s="18" t="e">
        <f t="shared" si="1"/>
        <v>#DIV/0!</v>
      </c>
      <c r="I36" s="116"/>
    </row>
    <row r="37" spans="1:9" ht="40.5" customHeight="1">
      <c r="A37" s="85" t="s">
        <v>100</v>
      </c>
      <c r="B37" s="112">
        <v>18041800</v>
      </c>
      <c r="C37" s="113"/>
      <c r="D37" s="114"/>
      <c r="E37" s="115"/>
      <c r="F37" s="114"/>
      <c r="G37" s="114">
        <v>490.97</v>
      </c>
      <c r="H37" s="18" t="e">
        <f t="shared" si="1"/>
        <v>#DIV/0!</v>
      </c>
      <c r="I37" s="116"/>
    </row>
    <row r="38" spans="1:9" ht="13.5" customHeight="1">
      <c r="A38" s="117" t="s">
        <v>42</v>
      </c>
      <c r="B38" s="23">
        <v>19000000</v>
      </c>
      <c r="C38" s="24">
        <f>C39</f>
        <v>1739.29</v>
      </c>
      <c r="D38" s="25">
        <f>D39</f>
        <v>1600</v>
      </c>
      <c r="E38" s="25"/>
      <c r="F38" s="29"/>
      <c r="G38" s="25">
        <f>G39</f>
        <v>2437.17</v>
      </c>
      <c r="H38" s="18">
        <f t="shared" si="1"/>
        <v>140.12441858459488</v>
      </c>
      <c r="I38" s="18">
        <f>G38*100/D38</f>
        <v>152.323125</v>
      </c>
    </row>
    <row r="39" spans="1:9" ht="30" customHeight="1">
      <c r="A39" s="102" t="s">
        <v>60</v>
      </c>
      <c r="B39" s="27">
        <v>19040000</v>
      </c>
      <c r="C39" s="31">
        <f>C40</f>
        <v>1739.29</v>
      </c>
      <c r="D39" s="29">
        <f>D40</f>
        <v>1600</v>
      </c>
      <c r="E39" s="25"/>
      <c r="F39" s="29"/>
      <c r="G39" s="29">
        <f>G40</f>
        <v>2437.17</v>
      </c>
      <c r="H39" s="18">
        <f t="shared" si="1"/>
        <v>140.12441858459488</v>
      </c>
      <c r="I39" s="18">
        <f>G39*100/D39</f>
        <v>152.323125</v>
      </c>
    </row>
    <row r="40" spans="1:9" ht="54" customHeight="1">
      <c r="A40" s="95" t="s">
        <v>59</v>
      </c>
      <c r="B40" s="27">
        <v>19040100</v>
      </c>
      <c r="C40" s="31">
        <v>1739.29</v>
      </c>
      <c r="D40" s="29">
        <v>1600</v>
      </c>
      <c r="E40" s="25"/>
      <c r="F40" s="29"/>
      <c r="G40" s="29">
        <v>2437.17</v>
      </c>
      <c r="H40" s="18">
        <f t="shared" si="1"/>
        <v>140.12441858459488</v>
      </c>
      <c r="I40" s="18">
        <f>G40*100/D40</f>
        <v>152.323125</v>
      </c>
    </row>
    <row r="41" spans="1:9" ht="21.75" customHeight="1">
      <c r="A41" s="103" t="s">
        <v>86</v>
      </c>
      <c r="B41" s="23">
        <v>20000000</v>
      </c>
      <c r="C41" s="24">
        <f aca="true" t="shared" si="2" ref="C41:I41">C42+C43+C44</f>
        <v>52197.600000000006</v>
      </c>
      <c r="D41" s="24">
        <f t="shared" si="2"/>
        <v>43500</v>
      </c>
      <c r="E41" s="24">
        <f t="shared" si="2"/>
        <v>0</v>
      </c>
      <c r="F41" s="24">
        <f t="shared" si="2"/>
        <v>0</v>
      </c>
      <c r="G41" s="24">
        <f t="shared" si="2"/>
        <v>57089.420000000006</v>
      </c>
      <c r="H41" s="18">
        <f t="shared" si="1"/>
        <v>109.37173356629424</v>
      </c>
      <c r="I41" s="24">
        <f t="shared" si="2"/>
        <v>297.2424661654135</v>
      </c>
    </row>
    <row r="42" spans="1:9" ht="25.5">
      <c r="A42" s="95" t="s">
        <v>57</v>
      </c>
      <c r="B42" s="27">
        <v>21081100</v>
      </c>
      <c r="C42" s="28">
        <v>1677.97</v>
      </c>
      <c r="D42" s="30">
        <v>2000</v>
      </c>
      <c r="E42" s="30"/>
      <c r="F42" s="30"/>
      <c r="G42" s="30">
        <v>761</v>
      </c>
      <c r="H42" s="18">
        <f t="shared" si="1"/>
        <v>45.35241988831743</v>
      </c>
      <c r="I42" s="18">
        <f>G42*100/D42</f>
        <v>38.05</v>
      </c>
    </row>
    <row r="43" spans="1:9" ht="52.5" customHeight="1">
      <c r="A43" s="99" t="s">
        <v>43</v>
      </c>
      <c r="B43" s="27">
        <v>22080400</v>
      </c>
      <c r="C43" s="30">
        <v>5222.26</v>
      </c>
      <c r="D43" s="30">
        <v>3500</v>
      </c>
      <c r="E43" s="30"/>
      <c r="F43" s="30"/>
      <c r="G43" s="30">
        <v>4277.58</v>
      </c>
      <c r="H43" s="18">
        <f t="shared" si="1"/>
        <v>81.91051383883605</v>
      </c>
      <c r="I43" s="18">
        <f>G43*100/D43</f>
        <v>122.21657142857143</v>
      </c>
    </row>
    <row r="44" spans="1:9" ht="12.75">
      <c r="A44" s="22" t="s">
        <v>5</v>
      </c>
      <c r="B44" s="23">
        <v>22090000</v>
      </c>
      <c r="C44" s="24">
        <f>SUM(C45:C46)</f>
        <v>45297.37</v>
      </c>
      <c r="D44" s="25">
        <f>SUM(D45:D46)</f>
        <v>38000</v>
      </c>
      <c r="E44" s="25">
        <f>SUM(E45:E46)</f>
        <v>0</v>
      </c>
      <c r="F44" s="25">
        <f>SUM(F45:F46)</f>
        <v>0</v>
      </c>
      <c r="G44" s="25">
        <f>SUM(G45:G46)</f>
        <v>52050.840000000004</v>
      </c>
      <c r="H44" s="18">
        <f t="shared" si="1"/>
        <v>114.909187884418</v>
      </c>
      <c r="I44" s="18">
        <f>G44*100/D44</f>
        <v>136.9758947368421</v>
      </c>
    </row>
    <row r="45" spans="1:9" ht="66" customHeight="1">
      <c r="A45" s="95" t="s">
        <v>55</v>
      </c>
      <c r="B45" s="27">
        <v>22090100</v>
      </c>
      <c r="C45" s="32">
        <v>43742.72</v>
      </c>
      <c r="D45" s="30">
        <v>32000</v>
      </c>
      <c r="E45" s="25"/>
      <c r="F45" s="30"/>
      <c r="G45" s="30">
        <v>50326.19</v>
      </c>
      <c r="H45" s="18">
        <f t="shared" si="1"/>
        <v>115.05043582109205</v>
      </c>
      <c r="I45" s="104">
        <f>G45*100/D45</f>
        <v>157.26934375</v>
      </c>
    </row>
    <row r="46" spans="1:9" ht="53.25" customHeight="1">
      <c r="A46" s="95" t="s">
        <v>56</v>
      </c>
      <c r="B46" s="27">
        <v>22090400</v>
      </c>
      <c r="C46" s="32">
        <v>1554.65</v>
      </c>
      <c r="D46" s="30">
        <v>6000</v>
      </c>
      <c r="E46" s="25"/>
      <c r="F46" s="30"/>
      <c r="G46" s="30">
        <v>1724.65</v>
      </c>
      <c r="H46" s="18">
        <f t="shared" si="1"/>
        <v>110.93493712411153</v>
      </c>
      <c r="I46" s="104">
        <f>G46*100/D46</f>
        <v>28.74416666666667</v>
      </c>
    </row>
    <row r="47" spans="1:9" ht="20.25" customHeight="1">
      <c r="A47" s="102" t="s">
        <v>45</v>
      </c>
      <c r="B47" s="23">
        <v>30000000</v>
      </c>
      <c r="C47" s="24">
        <v>0</v>
      </c>
      <c r="D47" s="25">
        <v>0</v>
      </c>
      <c r="E47" s="25">
        <f>SUM(F47+D47)</f>
        <v>2480</v>
      </c>
      <c r="F47" s="25">
        <v>2480</v>
      </c>
      <c r="G47" s="25">
        <f>G48</f>
        <v>50</v>
      </c>
      <c r="H47" s="18" t="e">
        <f t="shared" si="1"/>
        <v>#DIV/0!</v>
      </c>
      <c r="I47" s="18"/>
    </row>
    <row r="48" spans="1:9" ht="105.75" customHeight="1">
      <c r="A48" s="95" t="s">
        <v>54</v>
      </c>
      <c r="B48" s="27">
        <v>31010200</v>
      </c>
      <c r="C48" s="28">
        <v>0</v>
      </c>
      <c r="D48" s="30">
        <v>0</v>
      </c>
      <c r="E48" s="30"/>
      <c r="F48" s="30"/>
      <c r="G48" s="30">
        <v>50</v>
      </c>
      <c r="H48" s="18" t="e">
        <f t="shared" si="1"/>
        <v>#DIV/0!</v>
      </c>
      <c r="I48" s="18"/>
    </row>
    <row r="49" spans="1:9" ht="12.75" customHeight="1" hidden="1">
      <c r="A49" s="22"/>
      <c r="B49" s="23"/>
      <c r="C49" s="24" t="e">
        <f>C9+C10+C11+C12+#REF!+#REF!+C17+#REF!+#REF!+#REF!+C42+C43+C44</f>
        <v>#REF!</v>
      </c>
      <c r="D49" s="24" t="e">
        <f>D9+D10+D11+D12+#REF!+#REF!+D17+#REF!+#REF!+#REF!+D42+D43+D44</f>
        <v>#REF!</v>
      </c>
      <c r="E49" s="24" t="e">
        <f>E9+E10+E11+E12+#REF!+#REF!+E17+#REF!+#REF!+#REF!+E42+E43+E44</f>
        <v>#REF!</v>
      </c>
      <c r="F49" s="24" t="e">
        <f>F9+F10+F11+F12+#REF!+#REF!+F17+#REF!+#REF!+#REF!+F42+F43+F44</f>
        <v>#REF!</v>
      </c>
      <c r="G49" s="24" t="e">
        <f>G9+G10+G11+G12+#REF!+#REF!+G17+#REF!+#REF!+#REF!+G42+G43+G44+G47+G48</f>
        <v>#REF!</v>
      </c>
      <c r="H49" s="18" t="e">
        <f t="shared" si="1"/>
        <v>#REF!</v>
      </c>
      <c r="I49" s="18" t="e">
        <f>G49*100/D49</f>
        <v>#REF!</v>
      </c>
    </row>
    <row r="50" spans="1:9" ht="11.25" customHeight="1" hidden="1">
      <c r="A50" s="22" t="s">
        <v>10</v>
      </c>
      <c r="B50" s="23">
        <v>41032303</v>
      </c>
      <c r="C50" s="24"/>
      <c r="D50" s="25"/>
      <c r="E50" s="25"/>
      <c r="F50" s="25"/>
      <c r="G50" s="25"/>
      <c r="H50" s="18" t="e">
        <f t="shared" si="1"/>
        <v>#DIV/0!</v>
      </c>
      <c r="I50" s="19" t="e">
        <f>G50*100/D50</f>
        <v>#DIV/0!</v>
      </c>
    </row>
    <row r="51" spans="1:9" ht="14.25" customHeight="1">
      <c r="A51" s="120" t="s">
        <v>47</v>
      </c>
      <c r="B51" s="37">
        <v>18050000</v>
      </c>
      <c r="C51" s="24">
        <v>165373.83</v>
      </c>
      <c r="D51" s="25"/>
      <c r="E51" s="25"/>
      <c r="F51" s="25"/>
      <c r="G51" s="25"/>
      <c r="H51" s="18"/>
      <c r="I51" s="19"/>
    </row>
    <row r="52" spans="1:9" ht="15" customHeight="1">
      <c r="A52" s="22" t="s">
        <v>108</v>
      </c>
      <c r="B52" s="23">
        <v>21081300</v>
      </c>
      <c r="C52" s="24">
        <v>36227.2</v>
      </c>
      <c r="D52" s="25"/>
      <c r="E52" s="25"/>
      <c r="F52" s="25"/>
      <c r="G52" s="25"/>
      <c r="H52" s="18"/>
      <c r="I52" s="19"/>
    </row>
    <row r="53" spans="1:9" ht="11.25" customHeight="1">
      <c r="A53" s="22" t="s">
        <v>109</v>
      </c>
      <c r="B53" s="23">
        <v>24060300</v>
      </c>
      <c r="C53" s="24">
        <v>1534.12</v>
      </c>
      <c r="D53" s="25"/>
      <c r="E53" s="25"/>
      <c r="F53" s="25"/>
      <c r="G53" s="25"/>
      <c r="H53" s="18"/>
      <c r="I53" s="19"/>
    </row>
    <row r="54" spans="1:9" ht="30.75" customHeight="1">
      <c r="A54" s="22" t="s">
        <v>110</v>
      </c>
      <c r="B54" s="23">
        <v>24061900</v>
      </c>
      <c r="C54" s="24">
        <v>425</v>
      </c>
      <c r="D54" s="25"/>
      <c r="E54" s="25"/>
      <c r="F54" s="25"/>
      <c r="G54" s="25"/>
      <c r="H54" s="18"/>
      <c r="I54" s="19"/>
    </row>
    <row r="55" spans="1:9" ht="12.75">
      <c r="A55" s="26"/>
      <c r="B55" s="23" t="s">
        <v>13</v>
      </c>
      <c r="C55" s="24">
        <f>C9+C10+C11+C12+C17+C25+C38+C41+C47+C51+C52+C53+C54</f>
        <v>1477373.2000000002</v>
      </c>
      <c r="D55" s="24">
        <f>D9+D10+D11+D12+D17+D25+D42+D43+D44+D47+D38</f>
        <v>1420764</v>
      </c>
      <c r="E55" s="24">
        <f>E9+E10+E11+E12+E17+E25+E42+E43+E44+E47+E38</f>
        <v>519143</v>
      </c>
      <c r="F55" s="24">
        <f>F9+F10+F11+F12+F17+F25+F42+F43+F44+F47+F38</f>
        <v>48743</v>
      </c>
      <c r="G55" s="24">
        <f>G9+G10+G11+G12+G17+G25+G42+G43+G44+G47+G38</f>
        <v>1460976.3</v>
      </c>
      <c r="H55" s="18">
        <f t="shared" si="1"/>
        <v>98.89013148471895</v>
      </c>
      <c r="I55" s="18">
        <f>G55*100/D55</f>
        <v>102.83032931577658</v>
      </c>
    </row>
    <row r="56" spans="1:9" ht="12.75">
      <c r="A56" s="53"/>
      <c r="B56" s="51"/>
      <c r="C56" s="52"/>
      <c r="D56" s="52"/>
      <c r="E56" s="52"/>
      <c r="F56" s="52"/>
      <c r="G56" s="52"/>
      <c r="H56" s="65"/>
      <c r="I56" s="65"/>
    </row>
    <row r="57" spans="1:9" ht="12.75">
      <c r="A57" s="53"/>
      <c r="B57" s="51"/>
      <c r="C57" s="52"/>
      <c r="D57" s="52"/>
      <c r="E57" s="52"/>
      <c r="F57" s="52"/>
      <c r="G57" s="52"/>
      <c r="H57" s="65"/>
      <c r="I57" s="65"/>
    </row>
    <row r="58" spans="1:9" ht="12.75">
      <c r="A58" s="53"/>
      <c r="B58" s="51"/>
      <c r="C58" s="52"/>
      <c r="D58" s="52"/>
      <c r="E58" s="52"/>
      <c r="F58" s="52"/>
      <c r="G58" s="52"/>
      <c r="H58" s="65"/>
      <c r="I58" s="65"/>
    </row>
    <row r="59" spans="1:9" ht="12.75">
      <c r="A59" s="33"/>
      <c r="B59" s="34"/>
      <c r="C59" s="35"/>
      <c r="D59" s="34"/>
      <c r="E59" s="34">
        <f>SUM(F59+D59)</f>
        <v>0</v>
      </c>
      <c r="F59" s="34"/>
      <c r="G59" s="36"/>
      <c r="H59" s="21"/>
      <c r="I59" s="20"/>
    </row>
    <row r="60" spans="1:9" ht="12.75">
      <c r="A60" s="46"/>
      <c r="B60" s="47"/>
      <c r="C60" s="66"/>
      <c r="D60" s="66"/>
      <c r="E60" s="66"/>
      <c r="F60" s="66"/>
      <c r="G60" s="67"/>
      <c r="H60" s="68"/>
      <c r="I60" s="50"/>
    </row>
    <row r="61" spans="1:9" ht="15">
      <c r="A61" s="46"/>
      <c r="B61" s="47"/>
      <c r="C61" s="69" t="s">
        <v>15</v>
      </c>
      <c r="D61" s="71"/>
      <c r="E61" s="71"/>
      <c r="F61" s="71"/>
      <c r="G61" s="72" t="s">
        <v>37</v>
      </c>
      <c r="H61" s="73"/>
      <c r="I61" s="10"/>
    </row>
    <row r="62" spans="3:9" ht="15">
      <c r="C62" s="69"/>
      <c r="D62" s="71"/>
      <c r="E62" s="71"/>
      <c r="F62" s="71"/>
      <c r="G62" s="72"/>
      <c r="H62" s="73"/>
      <c r="I62" s="10"/>
    </row>
    <row r="63" spans="3:9" ht="15">
      <c r="C63" s="69" t="s">
        <v>87</v>
      </c>
      <c r="D63" s="71"/>
      <c r="E63" s="71"/>
      <c r="F63" s="71"/>
      <c r="G63" s="72" t="s">
        <v>38</v>
      </c>
      <c r="H63" s="73"/>
      <c r="I63" s="10"/>
    </row>
    <row r="64" spans="3:9" ht="12.75">
      <c r="C64" s="1"/>
      <c r="D64" s="4"/>
      <c r="E64" s="4"/>
      <c r="F64" s="4"/>
      <c r="G64" s="4"/>
      <c r="H64" s="73"/>
      <c r="I64" s="10"/>
    </row>
    <row r="65" spans="8:9" ht="12.75">
      <c r="H65" s="10"/>
      <c r="I65" s="10"/>
    </row>
    <row r="68" ht="12.75">
      <c r="G68" s="3" t="s">
        <v>95</v>
      </c>
    </row>
  </sheetData>
  <mergeCells count="10">
    <mergeCell ref="B2:G2"/>
    <mergeCell ref="B3:I3"/>
    <mergeCell ref="A5:A7"/>
    <mergeCell ref="A8:I8"/>
    <mergeCell ref="D5:D7"/>
    <mergeCell ref="G5:G7"/>
    <mergeCell ref="H5:H7"/>
    <mergeCell ref="I5:I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16" sqref="A16:B16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97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2.75">
      <c r="A8" s="59"/>
      <c r="B8" s="60"/>
      <c r="C8" s="61"/>
      <c r="D8" s="60"/>
      <c r="E8" s="60"/>
      <c r="F8" s="60">
        <f>SUM(G8+E8)</f>
        <v>0</v>
      </c>
      <c r="G8" s="60"/>
      <c r="H8" s="62"/>
      <c r="I8" s="63"/>
      <c r="J8" s="64"/>
    </row>
    <row r="9" spans="1:10" ht="15.7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ht="38.25">
      <c r="A10" s="105" t="s">
        <v>73</v>
      </c>
      <c r="B10" s="37">
        <v>12020000</v>
      </c>
      <c r="C10" s="80">
        <f aca="true" t="shared" si="0" ref="C10:H10">C11+C12</f>
        <v>0</v>
      </c>
      <c r="D10" s="80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23560.47</v>
      </c>
      <c r="I10" s="19"/>
      <c r="J10" s="19"/>
    </row>
    <row r="11" spans="1:10" ht="51">
      <c r="A11" s="87" t="s">
        <v>72</v>
      </c>
      <c r="B11" s="39">
        <v>12020100</v>
      </c>
      <c r="C11" s="81"/>
      <c r="D11" s="81"/>
      <c r="E11" s="40"/>
      <c r="F11" s="37"/>
      <c r="G11" s="39"/>
      <c r="H11" s="41">
        <v>15096.85</v>
      </c>
      <c r="I11" s="19"/>
      <c r="J11" s="19"/>
    </row>
    <row r="12" spans="1:10" ht="51">
      <c r="A12" s="119" t="s">
        <v>44</v>
      </c>
      <c r="B12" s="39">
        <v>12020200</v>
      </c>
      <c r="C12" s="81"/>
      <c r="D12" s="81"/>
      <c r="E12" s="40"/>
      <c r="F12" s="37"/>
      <c r="G12" s="39"/>
      <c r="H12" s="41">
        <v>8463.62</v>
      </c>
      <c r="I12" s="19"/>
      <c r="J12" s="19"/>
    </row>
    <row r="13" spans="1:10" ht="38.25">
      <c r="A13" s="121" t="s">
        <v>94</v>
      </c>
      <c r="B13" s="37">
        <v>12030100</v>
      </c>
      <c r="C13" s="81"/>
      <c r="D13" s="81"/>
      <c r="E13" s="40"/>
      <c r="F13" s="37"/>
      <c r="G13" s="39"/>
      <c r="H13" s="42">
        <v>126.82</v>
      </c>
      <c r="I13" s="19"/>
      <c r="J13" s="19"/>
    </row>
    <row r="14" spans="1:10" ht="41.25" customHeight="1">
      <c r="A14" s="121" t="s">
        <v>74</v>
      </c>
      <c r="B14" s="37">
        <v>12030200</v>
      </c>
      <c r="C14" s="80">
        <v>53889</v>
      </c>
      <c r="D14" s="80">
        <v>53889</v>
      </c>
      <c r="E14" s="38">
        <v>53889</v>
      </c>
      <c r="F14" s="37"/>
      <c r="G14" s="39"/>
      <c r="H14" s="42">
        <v>817.02</v>
      </c>
      <c r="I14" s="19">
        <f>H14*100/D14</f>
        <v>1.5161164616155431</v>
      </c>
      <c r="J14" s="19">
        <f>H14*100/E14</f>
        <v>1.5161164616155431</v>
      </c>
    </row>
    <row r="15" spans="1:10" ht="80.25" customHeight="1">
      <c r="A15" s="85" t="s">
        <v>93</v>
      </c>
      <c r="B15" s="37">
        <v>18041500</v>
      </c>
      <c r="C15" s="80"/>
      <c r="D15" s="80"/>
      <c r="E15" s="38"/>
      <c r="F15" s="37"/>
      <c r="G15" s="39"/>
      <c r="H15" s="42">
        <v>1483.09</v>
      </c>
      <c r="I15" s="19"/>
      <c r="J15" s="19"/>
    </row>
    <row r="16" spans="1:10" ht="12.75">
      <c r="A16" s="120" t="s">
        <v>47</v>
      </c>
      <c r="B16" s="37">
        <v>18050000</v>
      </c>
      <c r="C16" s="80">
        <f>SUM(C19:C20)</f>
        <v>700000</v>
      </c>
      <c r="D16" s="80">
        <f>SUM(D19:D20)</f>
        <v>700000</v>
      </c>
      <c r="E16" s="38"/>
      <c r="F16" s="37"/>
      <c r="G16" s="37"/>
      <c r="H16" s="42">
        <f>SUM(H17:H20)</f>
        <v>180741.44</v>
      </c>
      <c r="I16" s="19">
        <f>H16*100/D16</f>
        <v>25.820205714285713</v>
      </c>
      <c r="J16" s="19"/>
    </row>
    <row r="17" spans="1:10" ht="30.75" customHeight="1">
      <c r="A17" s="90" t="s">
        <v>91</v>
      </c>
      <c r="B17" s="43">
        <v>18050100</v>
      </c>
      <c r="C17" s="80"/>
      <c r="D17" s="80"/>
      <c r="E17" s="38"/>
      <c r="F17" s="37"/>
      <c r="G17" s="37"/>
      <c r="H17" s="93">
        <v>9530.82</v>
      </c>
      <c r="I17" s="19"/>
      <c r="J17" s="19"/>
    </row>
    <row r="18" spans="1:10" ht="25.5">
      <c r="A18" s="90" t="s">
        <v>92</v>
      </c>
      <c r="B18" s="43">
        <v>18050200</v>
      </c>
      <c r="C18" s="80"/>
      <c r="D18" s="80"/>
      <c r="E18" s="38"/>
      <c r="F18" s="37"/>
      <c r="G18" s="37"/>
      <c r="H18" s="93">
        <v>46000.64</v>
      </c>
      <c r="I18" s="19"/>
      <c r="J18" s="19"/>
    </row>
    <row r="19" spans="1:10" ht="17.25" customHeight="1">
      <c r="A19" s="89" t="s">
        <v>48</v>
      </c>
      <c r="B19" s="39">
        <v>18050300</v>
      </c>
      <c r="C19" s="81">
        <v>247000</v>
      </c>
      <c r="D19" s="81">
        <v>247000</v>
      </c>
      <c r="E19" s="40"/>
      <c r="F19" s="37"/>
      <c r="G19" s="39"/>
      <c r="H19" s="41">
        <v>32643.65</v>
      </c>
      <c r="I19" s="19">
        <f>H19*100/D19</f>
        <v>13.216052631578947</v>
      </c>
      <c r="J19" s="19"/>
    </row>
    <row r="20" spans="1:10" ht="12.75">
      <c r="A20" s="90" t="s">
        <v>49</v>
      </c>
      <c r="B20" s="39">
        <v>18050400</v>
      </c>
      <c r="C20" s="81">
        <v>453000</v>
      </c>
      <c r="D20" s="81">
        <v>453000</v>
      </c>
      <c r="E20" s="40"/>
      <c r="F20" s="37"/>
      <c r="G20" s="39"/>
      <c r="H20" s="41">
        <v>92566.33</v>
      </c>
      <c r="I20" s="19">
        <f>H20*100/D20</f>
        <v>20.434068432671083</v>
      </c>
      <c r="J20" s="19"/>
    </row>
    <row r="21" spans="1:10" ht="78" customHeight="1">
      <c r="A21" s="91" t="s">
        <v>78</v>
      </c>
      <c r="B21" s="37">
        <v>24062100</v>
      </c>
      <c r="C21" s="80">
        <v>0</v>
      </c>
      <c r="D21" s="80">
        <v>0</v>
      </c>
      <c r="E21" s="40">
        <v>0</v>
      </c>
      <c r="F21" s="37"/>
      <c r="G21" s="39"/>
      <c r="H21" s="58">
        <v>67.07</v>
      </c>
      <c r="I21" s="19"/>
      <c r="J21" s="19"/>
    </row>
    <row r="22" spans="1:10" ht="25.5">
      <c r="A22" s="22" t="s">
        <v>34</v>
      </c>
      <c r="B22" s="37">
        <v>25010000</v>
      </c>
      <c r="C22" s="82">
        <f>SUM(C23:C24)</f>
        <v>380800</v>
      </c>
      <c r="D22" s="82">
        <f>SUM(D23:D24)</f>
        <v>380800</v>
      </c>
      <c r="E22" s="37">
        <f>SUM(E23:E24)</f>
        <v>0</v>
      </c>
      <c r="F22" s="37">
        <f>SUM(G22+E22)</f>
        <v>0</v>
      </c>
      <c r="G22" s="37">
        <f>SUM(G23:G24)</f>
        <v>0</v>
      </c>
      <c r="H22" s="42">
        <f>SUM(H23:H24)</f>
        <v>92223.59</v>
      </c>
      <c r="I22" s="19">
        <f aca="true" t="shared" si="1" ref="I22:I27">H22*100/D22</f>
        <v>24.218379726890756</v>
      </c>
      <c r="J22" s="19"/>
    </row>
    <row r="23" spans="1:10" ht="39" customHeight="1">
      <c r="A23" s="87" t="s">
        <v>75</v>
      </c>
      <c r="B23" s="43">
        <v>25010100</v>
      </c>
      <c r="C23" s="83">
        <v>360000</v>
      </c>
      <c r="D23" s="83">
        <v>360000</v>
      </c>
      <c r="E23" s="39"/>
      <c r="F23" s="37"/>
      <c r="G23" s="39"/>
      <c r="H23" s="41">
        <v>88852</v>
      </c>
      <c r="I23" s="19">
        <f t="shared" si="1"/>
        <v>24.68111111111111</v>
      </c>
      <c r="J23" s="19"/>
    </row>
    <row r="24" spans="1:10" ht="32.25" customHeight="1">
      <c r="A24" s="87" t="s">
        <v>76</v>
      </c>
      <c r="B24" s="43">
        <v>25010300</v>
      </c>
      <c r="C24" s="83">
        <v>20800</v>
      </c>
      <c r="D24" s="83">
        <v>20800</v>
      </c>
      <c r="E24" s="39"/>
      <c r="F24" s="37"/>
      <c r="G24" s="39"/>
      <c r="H24" s="41">
        <v>3371.59</v>
      </c>
      <c r="I24" s="19">
        <f t="shared" si="1"/>
        <v>16.209567307692307</v>
      </c>
      <c r="J24" s="19"/>
    </row>
    <row r="25" spans="1:10" ht="25.5" customHeight="1">
      <c r="A25" s="22" t="s">
        <v>6</v>
      </c>
      <c r="B25" s="37">
        <v>25020200</v>
      </c>
      <c r="C25" s="84"/>
      <c r="D25" s="118">
        <v>5282.97</v>
      </c>
      <c r="E25" s="39"/>
      <c r="F25" s="37"/>
      <c r="G25" s="39"/>
      <c r="H25" s="58">
        <v>5282.97</v>
      </c>
      <c r="I25" s="19">
        <f t="shared" si="1"/>
        <v>100</v>
      </c>
      <c r="J25" s="19"/>
    </row>
    <row r="26" spans="1:10" ht="159.75" customHeight="1">
      <c r="A26" s="92" t="s">
        <v>46</v>
      </c>
      <c r="B26" s="37">
        <v>33010101</v>
      </c>
      <c r="C26" s="82">
        <v>347014</v>
      </c>
      <c r="D26" s="82">
        <v>347014</v>
      </c>
      <c r="E26" s="37">
        <v>17014</v>
      </c>
      <c r="F26" s="37"/>
      <c r="G26" s="37"/>
      <c r="H26" s="42">
        <v>57103.14</v>
      </c>
      <c r="I26" s="19">
        <f t="shared" si="1"/>
        <v>16.455572397655427</v>
      </c>
      <c r="J26" s="19">
        <f>H26*100/E26</f>
        <v>335.6244269425179</v>
      </c>
    </row>
    <row r="27" spans="1:10" ht="66" customHeight="1">
      <c r="A27" s="85" t="s">
        <v>77</v>
      </c>
      <c r="B27" s="37">
        <v>19010100</v>
      </c>
      <c r="C27" s="80">
        <v>24000</v>
      </c>
      <c r="D27" s="80">
        <v>24000</v>
      </c>
      <c r="E27" s="38">
        <v>11000</v>
      </c>
      <c r="F27" s="38"/>
      <c r="G27" s="38"/>
      <c r="H27" s="45"/>
      <c r="I27" s="19">
        <f t="shared" si="1"/>
        <v>0</v>
      </c>
      <c r="J27" s="19">
        <f>H27*100/E27</f>
        <v>0</v>
      </c>
    </row>
    <row r="28" spans="1:10" ht="66" customHeight="1">
      <c r="A28" s="87" t="s">
        <v>89</v>
      </c>
      <c r="B28" s="43">
        <v>19050200</v>
      </c>
      <c r="C28" s="80"/>
      <c r="D28" s="80"/>
      <c r="E28" s="38"/>
      <c r="F28" s="38"/>
      <c r="G28" s="38"/>
      <c r="H28" s="45">
        <v>6144.18</v>
      </c>
      <c r="I28" s="19"/>
      <c r="J28" s="19"/>
    </row>
    <row r="29" spans="1:10" ht="54.75" customHeight="1">
      <c r="A29" s="87" t="s">
        <v>90</v>
      </c>
      <c r="B29" s="43">
        <v>19050300</v>
      </c>
      <c r="C29" s="80"/>
      <c r="D29" s="80"/>
      <c r="E29" s="38"/>
      <c r="F29" s="38"/>
      <c r="G29" s="38"/>
      <c r="H29" s="45">
        <v>272.68</v>
      </c>
      <c r="I29" s="19"/>
      <c r="J29" s="19"/>
    </row>
    <row r="30" spans="1:10" ht="12.75">
      <c r="A30" s="44"/>
      <c r="B30" s="23" t="s">
        <v>13</v>
      </c>
      <c r="C30" s="80">
        <f>C14+C16+C22+C26+C27</f>
        <v>1505703</v>
      </c>
      <c r="D30" s="45">
        <f>D14+D16+D22+D25+D26+D27</f>
        <v>1510985.97</v>
      </c>
      <c r="E30" s="80">
        <f>E10+E16+E22+E26+E27+E14</f>
        <v>81903</v>
      </c>
      <c r="F30" s="45">
        <f>F10+F16+F22+F26+F27</f>
        <v>0</v>
      </c>
      <c r="G30" s="45">
        <f>G10+G16+G22+G26+G27</f>
        <v>0</v>
      </c>
      <c r="H30" s="45">
        <f>H29+H28+H26+H25+H22+H21+H16+H15+H14+H13+H10</f>
        <v>367822.4700000001</v>
      </c>
      <c r="I30" s="19">
        <f>H30*100/D30</f>
        <v>24.343208825426757</v>
      </c>
      <c r="J30" s="19">
        <f>H30*100/E30</f>
        <v>449.09523460679105</v>
      </c>
    </row>
    <row r="31" spans="1:10" ht="12.75">
      <c r="A31" s="46"/>
      <c r="B31" s="47"/>
      <c r="C31" s="48"/>
      <c r="D31" s="48"/>
      <c r="E31" s="48"/>
      <c r="F31" s="48"/>
      <c r="G31" s="48"/>
      <c r="H31" s="49"/>
      <c r="I31" s="50"/>
      <c r="J31" s="50"/>
    </row>
    <row r="32" spans="3:10" ht="15.75">
      <c r="C32" s="2"/>
      <c r="D32" s="5"/>
      <c r="E32" s="6"/>
      <c r="F32" s="6"/>
      <c r="G32" s="6"/>
      <c r="H32" s="7"/>
      <c r="I32" s="10"/>
      <c r="J32" s="10"/>
    </row>
    <row r="33" spans="3:10" ht="15.75">
      <c r="C33" s="2"/>
      <c r="D33" s="5"/>
      <c r="E33" s="6"/>
      <c r="F33" s="6"/>
      <c r="G33" s="6"/>
      <c r="H33" s="7"/>
      <c r="I33" s="10"/>
      <c r="J33" s="10"/>
    </row>
    <row r="34" spans="3:10" ht="12.75">
      <c r="C34" s="66"/>
      <c r="D34" s="66"/>
      <c r="E34" s="66"/>
      <c r="F34" s="66"/>
      <c r="G34" s="66"/>
      <c r="H34" s="67"/>
      <c r="I34" s="68"/>
      <c r="J34" s="10"/>
    </row>
    <row r="35" spans="3:10" ht="15">
      <c r="C35" s="69" t="s">
        <v>15</v>
      </c>
      <c r="D35" s="70"/>
      <c r="E35" s="71"/>
      <c r="F35" s="71"/>
      <c r="G35" s="71"/>
      <c r="H35" s="72" t="s">
        <v>37</v>
      </c>
      <c r="I35" s="73"/>
      <c r="J35" s="10"/>
    </row>
    <row r="36" spans="3:10" ht="15">
      <c r="C36" s="69"/>
      <c r="D36" s="70"/>
      <c r="E36" s="71"/>
      <c r="F36" s="71"/>
      <c r="G36" s="71"/>
      <c r="H36" s="72"/>
      <c r="I36" s="73"/>
      <c r="J36" s="10"/>
    </row>
    <row r="37" spans="3:10" ht="15">
      <c r="C37" s="69" t="s">
        <v>87</v>
      </c>
      <c r="D37" s="70"/>
      <c r="E37" s="71"/>
      <c r="F37" s="71"/>
      <c r="G37" s="71"/>
      <c r="H37" s="72" t="s">
        <v>38</v>
      </c>
      <c r="I37" s="73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  <row r="42" spans="9:10" ht="12.75">
      <c r="I42" s="10"/>
      <c r="J42" s="10"/>
    </row>
    <row r="43" spans="9:10" ht="12.75">
      <c r="I43" s="10"/>
      <c r="J43" s="10"/>
    </row>
    <row r="44" spans="9:10" ht="12.75">
      <c r="I44" s="10"/>
      <c r="J44" s="10"/>
    </row>
    <row r="45" spans="9:10" ht="12.75">
      <c r="I45" s="10"/>
      <c r="J45" s="10"/>
    </row>
    <row r="46" spans="9:10" ht="12.75">
      <c r="I46" s="10"/>
      <c r="J46" s="10"/>
    </row>
    <row r="47" spans="9:10" ht="12.75">
      <c r="I47" s="10"/>
      <c r="J47" s="10"/>
    </row>
    <row r="48" spans="9:10" ht="12.75">
      <c r="I48" s="10"/>
      <c r="J48" s="10"/>
    </row>
    <row r="49" spans="9:10" ht="12.75">
      <c r="I49" s="10"/>
      <c r="J49" s="10"/>
    </row>
    <row r="50" spans="9:10" ht="12.75">
      <c r="I50" s="10"/>
      <c r="J50" s="10"/>
    </row>
    <row r="51" spans="9:10" ht="12.75">
      <c r="I51" s="10"/>
      <c r="J51" s="10"/>
    </row>
  </sheetData>
  <mergeCells count="11">
    <mergeCell ref="A9:J9"/>
    <mergeCell ref="A5:A7"/>
    <mergeCell ref="E5:E7"/>
    <mergeCell ref="H5:H7"/>
    <mergeCell ref="I5:I7"/>
    <mergeCell ref="J5:J7"/>
    <mergeCell ref="B5:B7"/>
    <mergeCell ref="C5:C7"/>
    <mergeCell ref="B2:H2"/>
    <mergeCell ref="B3:J3"/>
    <mergeCell ref="D5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J12" sqref="J12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3.28125" style="3" customWidth="1"/>
    <col min="5" max="6" width="13.28125" style="3" hidden="1" customWidth="1"/>
    <col min="7" max="7" width="13.28125" style="3" customWidth="1"/>
    <col min="8" max="8" width="12.00390625" style="11" customWidth="1"/>
    <col min="9" max="9" width="12.421875" style="11" customWidth="1"/>
    <col min="10" max="30" width="9.140625" style="8" customWidth="1"/>
  </cols>
  <sheetData>
    <row r="2" spans="2:9" ht="15" customHeight="1">
      <c r="B2" s="178" t="s">
        <v>35</v>
      </c>
      <c r="C2" s="178"/>
      <c r="D2" s="179"/>
      <c r="E2" s="179"/>
      <c r="F2" s="179"/>
      <c r="G2" s="179"/>
      <c r="H2" s="9"/>
      <c r="I2" s="10"/>
    </row>
    <row r="3" spans="1:9" ht="15" customHeight="1">
      <c r="A3" s="195" t="s">
        <v>97</v>
      </c>
      <c r="B3" s="196"/>
      <c r="C3" s="196"/>
      <c r="D3" s="196"/>
      <c r="E3" s="196"/>
      <c r="F3" s="196"/>
      <c r="G3" s="196"/>
      <c r="H3" s="196"/>
      <c r="I3" s="196"/>
    </row>
    <row r="4" spans="2:9" ht="15" customHeight="1">
      <c r="B4" s="54"/>
      <c r="C4" s="54"/>
      <c r="D4" s="54"/>
      <c r="H4" s="10"/>
      <c r="I4" s="10"/>
    </row>
    <row r="5" spans="1:9" ht="12.75" customHeight="1">
      <c r="A5" s="184"/>
      <c r="B5" s="183" t="s">
        <v>0</v>
      </c>
      <c r="C5" s="183" t="s">
        <v>105</v>
      </c>
      <c r="D5" s="183" t="s">
        <v>14</v>
      </c>
      <c r="E5" s="12" t="s">
        <v>1</v>
      </c>
      <c r="F5" s="12" t="s">
        <v>11</v>
      </c>
      <c r="G5" s="188" t="s">
        <v>17</v>
      </c>
      <c r="H5" s="191" t="s">
        <v>107</v>
      </c>
      <c r="I5" s="191" t="s">
        <v>36</v>
      </c>
    </row>
    <row r="6" spans="1:9" ht="25.5">
      <c r="A6" s="184"/>
      <c r="B6" s="183"/>
      <c r="C6" s="183"/>
      <c r="D6" s="183"/>
      <c r="E6" s="12" t="s">
        <v>7</v>
      </c>
      <c r="F6" s="12" t="s">
        <v>12</v>
      </c>
      <c r="G6" s="189"/>
      <c r="H6" s="191"/>
      <c r="I6" s="191"/>
    </row>
    <row r="7" spans="1:9" ht="36" customHeight="1">
      <c r="A7" s="184"/>
      <c r="B7" s="183"/>
      <c r="C7" s="183"/>
      <c r="D7" s="183"/>
      <c r="E7" s="12"/>
      <c r="F7" s="12"/>
      <c r="G7" s="190"/>
      <c r="H7" s="191"/>
      <c r="I7" s="191"/>
    </row>
    <row r="8" spans="1:9" ht="12.75">
      <c r="A8" s="59"/>
      <c r="B8" s="60"/>
      <c r="C8" s="61"/>
      <c r="D8" s="60"/>
      <c r="E8" s="60">
        <f>SUM(F8+D8)</f>
        <v>0</v>
      </c>
      <c r="F8" s="60"/>
      <c r="G8" s="62"/>
      <c r="H8" s="63"/>
      <c r="I8" s="64"/>
    </row>
    <row r="9" spans="1:9" ht="15.75" customHeight="1">
      <c r="A9" s="192" t="s">
        <v>9</v>
      </c>
      <c r="B9" s="193"/>
      <c r="C9" s="193"/>
      <c r="D9" s="193"/>
      <c r="E9" s="193"/>
      <c r="F9" s="193"/>
      <c r="G9" s="193"/>
      <c r="H9" s="193"/>
      <c r="I9" s="194"/>
    </row>
    <row r="10" spans="1:9" ht="38.25">
      <c r="A10" s="105" t="s">
        <v>73</v>
      </c>
      <c r="B10" s="37">
        <v>12020000</v>
      </c>
      <c r="C10" s="45">
        <f>C11+C12</f>
        <v>73085.19</v>
      </c>
      <c r="D10" s="37">
        <f>D11+D12</f>
        <v>0</v>
      </c>
      <c r="E10" s="37">
        <f>E11+E12</f>
        <v>0</v>
      </c>
      <c r="F10" s="37">
        <f>F11+F12</f>
        <v>0</v>
      </c>
      <c r="G10" s="37">
        <f>G11+G12</f>
        <v>23560.47</v>
      </c>
      <c r="H10" s="19">
        <f>G10/C10*100</f>
        <v>32.2369963052706</v>
      </c>
      <c r="I10" s="19"/>
    </row>
    <row r="11" spans="1:9" ht="51">
      <c r="A11" s="87" t="s">
        <v>72</v>
      </c>
      <c r="B11" s="39">
        <v>12020100</v>
      </c>
      <c r="C11" s="125">
        <v>25970.37</v>
      </c>
      <c r="D11" s="40"/>
      <c r="E11" s="37"/>
      <c r="F11" s="39"/>
      <c r="G11" s="41">
        <v>15096.85</v>
      </c>
      <c r="H11" s="19">
        <f aca="true" t="shared" si="0" ref="H11:H30">G11/C11*100</f>
        <v>58.13105473660946</v>
      </c>
      <c r="I11" s="19"/>
    </row>
    <row r="12" spans="1:9" ht="51">
      <c r="A12" s="119" t="s">
        <v>44</v>
      </c>
      <c r="B12" s="39">
        <v>12020200</v>
      </c>
      <c r="C12" s="125">
        <v>47114.82</v>
      </c>
      <c r="D12" s="40"/>
      <c r="E12" s="37"/>
      <c r="F12" s="39"/>
      <c r="G12" s="41">
        <v>8463.62</v>
      </c>
      <c r="H12" s="19">
        <f t="shared" si="0"/>
        <v>17.963816905169118</v>
      </c>
      <c r="I12" s="19"/>
    </row>
    <row r="13" spans="1:9" ht="38.25">
      <c r="A13" s="121" t="s">
        <v>94</v>
      </c>
      <c r="B13" s="37">
        <v>12030100</v>
      </c>
      <c r="C13" s="81"/>
      <c r="D13" s="40"/>
      <c r="E13" s="37"/>
      <c r="F13" s="39"/>
      <c r="G13" s="42">
        <v>126.82</v>
      </c>
      <c r="H13" s="19"/>
      <c r="I13" s="19"/>
    </row>
    <row r="14" spans="1:9" ht="41.25" customHeight="1">
      <c r="A14" s="121" t="s">
        <v>74</v>
      </c>
      <c r="B14" s="37">
        <v>12030200</v>
      </c>
      <c r="C14" s="80"/>
      <c r="D14" s="38">
        <v>53889</v>
      </c>
      <c r="E14" s="37"/>
      <c r="F14" s="39"/>
      <c r="G14" s="42">
        <v>817.02</v>
      </c>
      <c r="H14" s="19"/>
      <c r="I14" s="19">
        <f>G14*100/D14</f>
        <v>1.5161164616155431</v>
      </c>
    </row>
    <row r="15" spans="1:9" ht="80.25" customHeight="1">
      <c r="A15" s="85" t="s">
        <v>93</v>
      </c>
      <c r="B15" s="37">
        <v>18041500</v>
      </c>
      <c r="C15" s="80"/>
      <c r="D15" s="38"/>
      <c r="E15" s="37"/>
      <c r="F15" s="39"/>
      <c r="G15" s="42">
        <v>1483.09</v>
      </c>
      <c r="H15" s="19"/>
      <c r="I15" s="19"/>
    </row>
    <row r="16" spans="1:9" ht="12.75">
      <c r="A16" s="120" t="s">
        <v>47</v>
      </c>
      <c r="B16" s="37">
        <v>18050000</v>
      </c>
      <c r="C16" s="80">
        <f>SUM(C19:C20)</f>
        <v>0</v>
      </c>
      <c r="D16" s="38"/>
      <c r="E16" s="37"/>
      <c r="F16" s="37"/>
      <c r="G16" s="42">
        <f>SUM(G17:G20)</f>
        <v>180741.44</v>
      </c>
      <c r="H16" s="19"/>
      <c r="I16" s="19"/>
    </row>
    <row r="17" spans="1:9" ht="30.75" customHeight="1">
      <c r="A17" s="90" t="s">
        <v>91</v>
      </c>
      <c r="B17" s="43">
        <v>18050100</v>
      </c>
      <c r="C17" s="80"/>
      <c r="D17" s="38"/>
      <c r="E17" s="37"/>
      <c r="F17" s="37"/>
      <c r="G17" s="93">
        <v>9530.82</v>
      </c>
      <c r="H17" s="19"/>
      <c r="I17" s="19"/>
    </row>
    <row r="18" spans="1:9" ht="25.5">
      <c r="A18" s="90" t="s">
        <v>92</v>
      </c>
      <c r="B18" s="43">
        <v>18050200</v>
      </c>
      <c r="C18" s="80"/>
      <c r="D18" s="38"/>
      <c r="E18" s="37"/>
      <c r="F18" s="37"/>
      <c r="G18" s="93">
        <v>46000.64</v>
      </c>
      <c r="H18" s="19"/>
      <c r="I18" s="19"/>
    </row>
    <row r="19" spans="1:9" ht="17.25" customHeight="1">
      <c r="A19" s="89" t="s">
        <v>48</v>
      </c>
      <c r="B19" s="39">
        <v>18050300</v>
      </c>
      <c r="C19" s="81"/>
      <c r="D19" s="40"/>
      <c r="E19" s="37"/>
      <c r="F19" s="39"/>
      <c r="G19" s="41">
        <v>32643.65</v>
      </c>
      <c r="H19" s="19"/>
      <c r="I19" s="19"/>
    </row>
    <row r="20" spans="1:9" ht="12.75">
      <c r="A20" s="90" t="s">
        <v>49</v>
      </c>
      <c r="B20" s="39">
        <v>18050400</v>
      </c>
      <c r="C20" s="81"/>
      <c r="D20" s="40"/>
      <c r="E20" s="37"/>
      <c r="F20" s="39"/>
      <c r="G20" s="41">
        <v>92566.33</v>
      </c>
      <c r="H20" s="19"/>
      <c r="I20" s="19"/>
    </row>
    <row r="21" spans="1:9" ht="78" customHeight="1">
      <c r="A21" s="91" t="s">
        <v>78</v>
      </c>
      <c r="B21" s="37">
        <v>24062100</v>
      </c>
      <c r="C21" s="45">
        <v>1329.53</v>
      </c>
      <c r="D21" s="40">
        <v>0</v>
      </c>
      <c r="E21" s="37"/>
      <c r="F21" s="39"/>
      <c r="G21" s="58">
        <v>67.07</v>
      </c>
      <c r="H21" s="19">
        <f t="shared" si="0"/>
        <v>5.044639835129707</v>
      </c>
      <c r="I21" s="19"/>
    </row>
    <row r="22" spans="1:9" ht="25.5">
      <c r="A22" s="22" t="s">
        <v>34</v>
      </c>
      <c r="B22" s="37">
        <v>25010000</v>
      </c>
      <c r="C22" s="42">
        <f>SUM(C23:C24)</f>
        <v>111761.55</v>
      </c>
      <c r="D22" s="37">
        <f>SUM(D23:D24)</f>
        <v>0</v>
      </c>
      <c r="E22" s="37">
        <f>SUM(F22+D22)</f>
        <v>0</v>
      </c>
      <c r="F22" s="37">
        <f>SUM(F23:F24)</f>
        <v>0</v>
      </c>
      <c r="G22" s="42">
        <f>SUM(G23:G24)</f>
        <v>92223.59</v>
      </c>
      <c r="H22" s="19">
        <f t="shared" si="0"/>
        <v>82.51817373685314</v>
      </c>
      <c r="I22" s="19"/>
    </row>
    <row r="23" spans="1:9" ht="39" customHeight="1">
      <c r="A23" s="87" t="s">
        <v>75</v>
      </c>
      <c r="B23" s="43">
        <v>25010100</v>
      </c>
      <c r="C23" s="41">
        <v>86968.14</v>
      </c>
      <c r="D23" s="39"/>
      <c r="E23" s="37"/>
      <c r="F23" s="39"/>
      <c r="G23" s="41">
        <v>88852</v>
      </c>
      <c r="H23" s="19">
        <f t="shared" si="0"/>
        <v>102.16614958075452</v>
      </c>
      <c r="I23" s="19"/>
    </row>
    <row r="24" spans="1:9" ht="32.25" customHeight="1">
      <c r="A24" s="87" t="s">
        <v>76</v>
      </c>
      <c r="B24" s="43">
        <v>25010300</v>
      </c>
      <c r="C24" s="41">
        <v>24793.41</v>
      </c>
      <c r="D24" s="39"/>
      <c r="E24" s="37"/>
      <c r="F24" s="39"/>
      <c r="G24" s="41">
        <v>3371.59</v>
      </c>
      <c r="H24" s="19">
        <f t="shared" si="0"/>
        <v>13.598734502434318</v>
      </c>
      <c r="I24" s="19"/>
    </row>
    <row r="25" spans="1:9" ht="25.5" customHeight="1">
      <c r="A25" s="22" t="s">
        <v>6</v>
      </c>
      <c r="B25" s="37">
        <v>25020200</v>
      </c>
      <c r="C25" s="118">
        <v>392.15</v>
      </c>
      <c r="D25" s="39"/>
      <c r="E25" s="37"/>
      <c r="F25" s="39"/>
      <c r="G25" s="58">
        <v>5282.97</v>
      </c>
      <c r="H25" s="19">
        <f t="shared" si="0"/>
        <v>1347.1809256661993</v>
      </c>
      <c r="I25" s="19"/>
    </row>
    <row r="26" spans="1:9" ht="159.75" customHeight="1">
      <c r="A26" s="92" t="s">
        <v>112</v>
      </c>
      <c r="B26" s="37">
        <v>33010101</v>
      </c>
      <c r="C26" s="19">
        <v>20667.6</v>
      </c>
      <c r="D26" s="37">
        <v>17014</v>
      </c>
      <c r="E26" s="37"/>
      <c r="F26" s="37"/>
      <c r="G26" s="42">
        <v>57103.14</v>
      </c>
      <c r="H26" s="19">
        <f t="shared" si="0"/>
        <v>276.29303837891194</v>
      </c>
      <c r="I26" s="19">
        <f>G26*100/D26</f>
        <v>335.6244269425179</v>
      </c>
    </row>
    <row r="27" spans="1:9" ht="66" customHeight="1">
      <c r="A27" s="85" t="s">
        <v>77</v>
      </c>
      <c r="B27" s="37">
        <v>19010100</v>
      </c>
      <c r="C27" s="80"/>
      <c r="D27" s="38">
        <v>11000</v>
      </c>
      <c r="E27" s="38"/>
      <c r="F27" s="38"/>
      <c r="G27" s="45"/>
      <c r="H27" s="19"/>
      <c r="I27" s="19">
        <f>G27*100/D27</f>
        <v>0</v>
      </c>
    </row>
    <row r="28" spans="1:9" ht="66" customHeight="1">
      <c r="A28" s="87" t="s">
        <v>89</v>
      </c>
      <c r="B28" s="43">
        <v>19050200</v>
      </c>
      <c r="C28" s="45">
        <v>5081.37</v>
      </c>
      <c r="D28" s="38"/>
      <c r="E28" s="38"/>
      <c r="F28" s="38"/>
      <c r="G28" s="45">
        <v>6144.18</v>
      </c>
      <c r="H28" s="19">
        <f t="shared" si="0"/>
        <v>120.91581601024922</v>
      </c>
      <c r="I28" s="19"/>
    </row>
    <row r="29" spans="1:9" ht="54.75" customHeight="1">
      <c r="A29" s="87" t="s">
        <v>90</v>
      </c>
      <c r="B29" s="43">
        <v>19050300</v>
      </c>
      <c r="C29" s="80"/>
      <c r="D29" s="38"/>
      <c r="E29" s="38"/>
      <c r="F29" s="38"/>
      <c r="G29" s="45">
        <v>272.68</v>
      </c>
      <c r="H29" s="19"/>
      <c r="I29" s="19"/>
    </row>
    <row r="30" spans="1:9" ht="12.75">
      <c r="A30" s="44"/>
      <c r="B30" s="23" t="s">
        <v>13</v>
      </c>
      <c r="C30" s="45">
        <f>C10+C21+C22+C25+C26+C28</f>
        <v>212317.39</v>
      </c>
      <c r="D30" s="80">
        <f>D10+D16+D22+D26+D27+D14</f>
        <v>81903</v>
      </c>
      <c r="E30" s="45">
        <f>E10+E16+E22+E26+E27</f>
        <v>0</v>
      </c>
      <c r="F30" s="45">
        <f>F10+F16+F22+F26+F27</f>
        <v>0</v>
      </c>
      <c r="G30" s="45">
        <f>G29+G28+G26+G25+G22+G21+G16+G15+G14+G13+G10</f>
        <v>367822.4700000001</v>
      </c>
      <c r="H30" s="19">
        <f t="shared" si="0"/>
        <v>173.2418008717986</v>
      </c>
      <c r="I30" s="19">
        <f>G30*100/D30</f>
        <v>449.09523460679105</v>
      </c>
    </row>
    <row r="31" spans="1:9" ht="12.75">
      <c r="A31" s="46"/>
      <c r="B31" s="47"/>
      <c r="C31" s="48"/>
      <c r="D31" s="48"/>
      <c r="E31" s="48"/>
      <c r="F31" s="48"/>
      <c r="G31" s="49"/>
      <c r="H31" s="50"/>
      <c r="I31" s="50"/>
    </row>
    <row r="32" spans="3:9" ht="15.75">
      <c r="C32" s="2"/>
      <c r="D32" s="6"/>
      <c r="E32" s="6"/>
      <c r="F32" s="6"/>
      <c r="G32" s="7"/>
      <c r="H32" s="10"/>
      <c r="I32" s="10"/>
    </row>
    <row r="33" spans="3:9" ht="15.75">
      <c r="C33" s="2"/>
      <c r="D33" s="6"/>
      <c r="E33" s="6"/>
      <c r="F33" s="6"/>
      <c r="G33" s="7"/>
      <c r="H33" s="10"/>
      <c r="I33" s="10"/>
    </row>
    <row r="34" spans="3:9" ht="12.75">
      <c r="C34" s="66"/>
      <c r="D34" s="66"/>
      <c r="E34" s="66"/>
      <c r="F34" s="66"/>
      <c r="G34" s="67"/>
      <c r="H34" s="68"/>
      <c r="I34" s="10"/>
    </row>
    <row r="35" spans="3:9" ht="15">
      <c r="C35" s="69" t="s">
        <v>15</v>
      </c>
      <c r="D35" s="71"/>
      <c r="E35" s="71"/>
      <c r="F35" s="71"/>
      <c r="G35" s="72" t="s">
        <v>37</v>
      </c>
      <c r="H35" s="73"/>
      <c r="I35" s="10"/>
    </row>
    <row r="36" spans="3:9" ht="15">
      <c r="C36" s="69"/>
      <c r="D36" s="71"/>
      <c r="E36" s="71"/>
      <c r="F36" s="71"/>
      <c r="G36" s="72"/>
      <c r="H36" s="73"/>
      <c r="I36" s="10"/>
    </row>
    <row r="37" spans="3:9" ht="15">
      <c r="C37" s="69" t="s">
        <v>87</v>
      </c>
      <c r="D37" s="71"/>
      <c r="E37" s="71"/>
      <c r="F37" s="71"/>
      <c r="G37" s="72" t="s">
        <v>38</v>
      </c>
      <c r="H37" s="73"/>
      <c r="I37" s="10"/>
    </row>
    <row r="38" spans="8:9" ht="12.75">
      <c r="H38" s="10"/>
      <c r="I38" s="10"/>
    </row>
    <row r="39" spans="8:9" ht="12.75">
      <c r="H39" s="10"/>
      <c r="I39" s="10"/>
    </row>
    <row r="40" spans="8:9" ht="12.75">
      <c r="H40" s="10"/>
      <c r="I40" s="10"/>
    </row>
    <row r="41" spans="8:9" ht="12.75">
      <c r="H41" s="10"/>
      <c r="I41" s="10"/>
    </row>
    <row r="42" spans="8:9" ht="12.75">
      <c r="H42" s="10"/>
      <c r="I42" s="10"/>
    </row>
    <row r="43" spans="8:9" ht="12.75">
      <c r="H43" s="10"/>
      <c r="I43" s="10"/>
    </row>
    <row r="44" spans="8:9" ht="12.75">
      <c r="H44" s="10"/>
      <c r="I44" s="10"/>
    </row>
    <row r="45" spans="8:9" ht="12.75">
      <c r="H45" s="10"/>
      <c r="I45" s="10"/>
    </row>
    <row r="46" spans="8:9" ht="12.75">
      <c r="H46" s="10"/>
      <c r="I46" s="10"/>
    </row>
    <row r="47" spans="8:9" ht="12.75">
      <c r="H47" s="10"/>
      <c r="I47" s="10"/>
    </row>
    <row r="48" spans="8:9" ht="12.75">
      <c r="H48" s="10"/>
      <c r="I48" s="10"/>
    </row>
    <row r="49" spans="8:9" ht="12.75">
      <c r="H49" s="10"/>
      <c r="I49" s="10"/>
    </row>
    <row r="50" spans="8:9" ht="12.75">
      <c r="H50" s="10"/>
      <c r="I50" s="10"/>
    </row>
    <row r="51" spans="8:9" ht="12.75">
      <c r="H51" s="10"/>
      <c r="I51" s="10"/>
    </row>
  </sheetData>
  <mergeCells count="10">
    <mergeCell ref="B2:G2"/>
    <mergeCell ref="A3:I3"/>
    <mergeCell ref="A9:I9"/>
    <mergeCell ref="A5:A7"/>
    <mergeCell ref="D5:D7"/>
    <mergeCell ref="G5:G7"/>
    <mergeCell ref="H5:H7"/>
    <mergeCell ref="I5:I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C5" sqref="C5:C7"/>
    </sheetView>
  </sheetViews>
  <sheetFormatPr defaultColWidth="9.140625" defaultRowHeight="12.75"/>
  <cols>
    <col min="1" max="1" width="28.7109375" style="1" customWidth="1"/>
    <col min="2" max="2" width="13.57421875" style="3" customWidth="1"/>
    <col min="3" max="3" width="12.140625" style="0" customWidth="1"/>
    <col min="4" max="4" width="12.00390625" style="3" customWidth="1"/>
    <col min="5" max="5" width="13.28125" style="3" customWidth="1"/>
    <col min="6" max="7" width="13.28125" style="3" hidden="1" customWidth="1"/>
    <col min="8" max="8" width="13.28125" style="3" customWidth="1"/>
    <col min="9" max="9" width="12.00390625" style="11" customWidth="1"/>
    <col min="10" max="10" width="12.421875" style="11" customWidth="1"/>
    <col min="11" max="31" width="9.140625" style="8" customWidth="1"/>
  </cols>
  <sheetData>
    <row r="2" spans="2:10" ht="15" customHeight="1">
      <c r="B2" s="178" t="s">
        <v>35</v>
      </c>
      <c r="C2" s="178"/>
      <c r="D2" s="178"/>
      <c r="E2" s="179"/>
      <c r="F2" s="179"/>
      <c r="G2" s="179"/>
      <c r="H2" s="179"/>
      <c r="I2" s="9"/>
      <c r="J2" s="10"/>
    </row>
    <row r="3" spans="2:10" ht="15" customHeight="1">
      <c r="B3" s="180" t="s">
        <v>101</v>
      </c>
      <c r="C3" s="180"/>
      <c r="D3" s="180"/>
      <c r="E3" s="180"/>
      <c r="F3" s="181"/>
      <c r="G3" s="181"/>
      <c r="H3" s="181"/>
      <c r="I3" s="182"/>
      <c r="J3" s="182"/>
    </row>
    <row r="4" spans="2:10" ht="15" customHeight="1">
      <c r="B4" s="54"/>
      <c r="C4" s="54"/>
      <c r="D4" s="54"/>
      <c r="E4" s="54"/>
      <c r="I4" s="10"/>
      <c r="J4" s="10"/>
    </row>
    <row r="5" spans="1:10" ht="12.75" customHeight="1">
      <c r="A5" s="184"/>
      <c r="B5" s="183" t="s">
        <v>0</v>
      </c>
      <c r="C5" s="183" t="s">
        <v>51</v>
      </c>
      <c r="D5" s="183" t="s">
        <v>52</v>
      </c>
      <c r="E5" s="183" t="s">
        <v>14</v>
      </c>
      <c r="F5" s="12" t="s">
        <v>1</v>
      </c>
      <c r="G5" s="12" t="s">
        <v>11</v>
      </c>
      <c r="H5" s="188" t="s">
        <v>17</v>
      </c>
      <c r="I5" s="191" t="s">
        <v>53</v>
      </c>
      <c r="J5" s="191" t="s">
        <v>36</v>
      </c>
    </row>
    <row r="6" spans="1:10" ht="25.5">
      <c r="A6" s="184"/>
      <c r="B6" s="183"/>
      <c r="C6" s="183"/>
      <c r="D6" s="183"/>
      <c r="E6" s="183"/>
      <c r="F6" s="12" t="s">
        <v>7</v>
      </c>
      <c r="G6" s="12" t="s">
        <v>12</v>
      </c>
      <c r="H6" s="189"/>
      <c r="I6" s="191"/>
      <c r="J6" s="191"/>
    </row>
    <row r="7" spans="1:10" ht="36" customHeight="1">
      <c r="A7" s="184"/>
      <c r="B7" s="183"/>
      <c r="C7" s="183"/>
      <c r="D7" s="183"/>
      <c r="E7" s="183"/>
      <c r="F7" s="12"/>
      <c r="G7" s="12"/>
      <c r="H7" s="190"/>
      <c r="I7" s="191"/>
      <c r="J7" s="191"/>
    </row>
    <row r="8" spans="1:10" ht="15.75">
      <c r="A8" s="185" t="s">
        <v>8</v>
      </c>
      <c r="B8" s="186"/>
      <c r="C8" s="186"/>
      <c r="D8" s="186"/>
      <c r="E8" s="186"/>
      <c r="F8" s="186"/>
      <c r="G8" s="186"/>
      <c r="H8" s="186"/>
      <c r="I8" s="186"/>
      <c r="J8" s="187"/>
    </row>
    <row r="9" spans="1:10" ht="27.75" customHeight="1">
      <c r="A9" s="22" t="s">
        <v>18</v>
      </c>
      <c r="B9" s="23">
        <v>11010000</v>
      </c>
      <c r="C9" s="24">
        <v>4259139</v>
      </c>
      <c r="D9" s="24">
        <v>4259139</v>
      </c>
      <c r="E9" s="25">
        <v>1187616</v>
      </c>
      <c r="F9" s="25"/>
      <c r="G9" s="25"/>
      <c r="H9" s="25">
        <v>1198042.58</v>
      </c>
      <c r="I9" s="18">
        <f aca="true" t="shared" si="0" ref="I9:I16">H9*100/D9</f>
        <v>28.12875043524055</v>
      </c>
      <c r="J9" s="18">
        <f aca="true" t="shared" si="1" ref="J9:J16">H9*100/E9</f>
        <v>100.87794202839976</v>
      </c>
    </row>
    <row r="10" spans="1:10" ht="12" customHeight="1">
      <c r="A10" s="22" t="s">
        <v>19</v>
      </c>
      <c r="B10" s="23">
        <v>11020200</v>
      </c>
      <c r="C10" s="25">
        <v>9000</v>
      </c>
      <c r="D10" s="25">
        <v>9000</v>
      </c>
      <c r="E10" s="25">
        <v>1685</v>
      </c>
      <c r="F10" s="25"/>
      <c r="G10" s="25"/>
      <c r="H10" s="25">
        <v>1185</v>
      </c>
      <c r="I10" s="18">
        <f t="shared" si="0"/>
        <v>13.166666666666666</v>
      </c>
      <c r="J10" s="18">
        <f t="shared" si="1"/>
        <v>70.32640949554896</v>
      </c>
    </row>
    <row r="11" spans="1:10" ht="67.5" customHeight="1">
      <c r="A11" s="22" t="s">
        <v>20</v>
      </c>
      <c r="B11" s="23">
        <v>13010200</v>
      </c>
      <c r="C11" s="24">
        <v>100000</v>
      </c>
      <c r="D11" s="24">
        <v>100000</v>
      </c>
      <c r="E11" s="25">
        <v>19000</v>
      </c>
      <c r="F11" s="25"/>
      <c r="G11" s="25"/>
      <c r="H11" s="25">
        <v>28919.15</v>
      </c>
      <c r="I11" s="18">
        <f t="shared" si="0"/>
        <v>28.91915</v>
      </c>
      <c r="J11" s="18">
        <f t="shared" si="1"/>
        <v>152.20605263157896</v>
      </c>
    </row>
    <row r="12" spans="1:10" ht="12.75">
      <c r="A12" s="22" t="s">
        <v>2</v>
      </c>
      <c r="B12" s="23">
        <v>13050000</v>
      </c>
      <c r="C12" s="24">
        <f aca="true" t="shared" si="2" ref="C12:H12">SUM(C13:C16)</f>
        <v>1802500</v>
      </c>
      <c r="D12" s="24">
        <f t="shared" si="2"/>
        <v>1802500</v>
      </c>
      <c r="E12" s="25">
        <f t="shared" si="2"/>
        <v>620500</v>
      </c>
      <c r="F12" s="25">
        <f t="shared" si="2"/>
        <v>666763</v>
      </c>
      <c r="G12" s="25">
        <f t="shared" si="2"/>
        <v>46263</v>
      </c>
      <c r="H12" s="25">
        <f t="shared" si="2"/>
        <v>575678.75</v>
      </c>
      <c r="I12" s="18">
        <f t="shared" si="0"/>
        <v>31.9377947295423</v>
      </c>
      <c r="J12" s="18">
        <f t="shared" si="1"/>
        <v>92.77659145850122</v>
      </c>
    </row>
    <row r="13" spans="1:10" ht="25.5">
      <c r="A13" s="13" t="s">
        <v>21</v>
      </c>
      <c r="B13" s="14">
        <v>13050100</v>
      </c>
      <c r="C13" s="17">
        <v>200000</v>
      </c>
      <c r="D13" s="17">
        <v>200000</v>
      </c>
      <c r="E13" s="16">
        <v>64000</v>
      </c>
      <c r="F13" s="15">
        <f>SUM(G13+E13)</f>
        <v>74758</v>
      </c>
      <c r="G13" s="16">
        <v>10758</v>
      </c>
      <c r="H13" s="16">
        <v>75506.56</v>
      </c>
      <c r="I13" s="104">
        <f t="shared" si="0"/>
        <v>37.75328</v>
      </c>
      <c r="J13" s="104">
        <f t="shared" si="1"/>
        <v>117.979</v>
      </c>
    </row>
    <row r="14" spans="1:10" ht="25.5">
      <c r="A14" s="13" t="s">
        <v>22</v>
      </c>
      <c r="B14" s="14">
        <v>13050200</v>
      </c>
      <c r="C14" s="16">
        <v>1102500</v>
      </c>
      <c r="D14" s="16">
        <v>1102500</v>
      </c>
      <c r="E14" s="16">
        <v>410500</v>
      </c>
      <c r="F14" s="15">
        <f>SUM(G14+E14)</f>
        <v>429755</v>
      </c>
      <c r="G14" s="16">
        <v>19255</v>
      </c>
      <c r="H14" s="16">
        <v>338101.08</v>
      </c>
      <c r="I14" s="104">
        <f t="shared" si="0"/>
        <v>30.66676462585034</v>
      </c>
      <c r="J14" s="104">
        <f t="shared" si="1"/>
        <v>82.36323507917174</v>
      </c>
    </row>
    <row r="15" spans="1:10" ht="25.5">
      <c r="A15" s="13" t="s">
        <v>23</v>
      </c>
      <c r="B15" s="14">
        <v>13050300</v>
      </c>
      <c r="C15" s="17">
        <v>50000</v>
      </c>
      <c r="D15" s="17">
        <v>50000</v>
      </c>
      <c r="E15" s="16">
        <v>16000</v>
      </c>
      <c r="F15" s="15">
        <f>SUM(G15+E15)</f>
        <v>18750</v>
      </c>
      <c r="G15" s="16">
        <v>2750</v>
      </c>
      <c r="H15" s="16">
        <v>10996.23</v>
      </c>
      <c r="I15" s="104">
        <f t="shared" si="0"/>
        <v>21.99246</v>
      </c>
      <c r="J15" s="104">
        <f t="shared" si="1"/>
        <v>68.7264375</v>
      </c>
    </row>
    <row r="16" spans="1:10" ht="12.75">
      <c r="A16" s="13" t="s">
        <v>24</v>
      </c>
      <c r="B16" s="14">
        <v>13050500</v>
      </c>
      <c r="C16" s="17">
        <v>450000</v>
      </c>
      <c r="D16" s="17">
        <v>450000</v>
      </c>
      <c r="E16" s="16">
        <v>130000</v>
      </c>
      <c r="F16" s="15">
        <f>SUM(G16+E16)</f>
        <v>143500</v>
      </c>
      <c r="G16" s="16">
        <v>13500</v>
      </c>
      <c r="H16" s="16">
        <v>151074.88</v>
      </c>
      <c r="I16" s="104">
        <f t="shared" si="0"/>
        <v>33.57219555555555</v>
      </c>
      <c r="J16" s="104">
        <f t="shared" si="1"/>
        <v>116.21144615384615</v>
      </c>
    </row>
    <row r="17" spans="1:10" ht="25.5">
      <c r="A17" s="94" t="s">
        <v>80</v>
      </c>
      <c r="B17" s="23">
        <v>16010000</v>
      </c>
      <c r="C17" s="24">
        <f>SUM(C18:C21)</f>
        <v>0</v>
      </c>
      <c r="D17" s="24">
        <f>SUM(D18:D21)</f>
        <v>0</v>
      </c>
      <c r="E17" s="24">
        <f>SUM(E18:E21)</f>
        <v>0</v>
      </c>
      <c r="F17" s="25">
        <f>SUM(G17+E17)</f>
        <v>0</v>
      </c>
      <c r="G17" s="24">
        <f>SUM(G18:G21)</f>
        <v>0</v>
      </c>
      <c r="H17" s="24">
        <f>SUM(H18:H23)</f>
        <v>31698.04</v>
      </c>
      <c r="I17" s="18"/>
      <c r="J17" s="18"/>
    </row>
    <row r="18" spans="1:10" ht="12.75">
      <c r="A18" s="95" t="s">
        <v>64</v>
      </c>
      <c r="B18" s="27">
        <v>16010100</v>
      </c>
      <c r="C18" s="31"/>
      <c r="D18" s="31"/>
      <c r="E18" s="29"/>
      <c r="F18" s="25"/>
      <c r="G18" s="29"/>
      <c r="H18" s="29">
        <v>248.46</v>
      </c>
      <c r="I18" s="18"/>
      <c r="J18" s="18"/>
    </row>
    <row r="19" spans="1:10" ht="12.75">
      <c r="A19" s="95" t="s">
        <v>65</v>
      </c>
      <c r="B19" s="43">
        <v>16010200</v>
      </c>
      <c r="C19" s="31"/>
      <c r="D19" s="31"/>
      <c r="E19" s="29"/>
      <c r="F19" s="25"/>
      <c r="G19" s="29"/>
      <c r="H19" s="29">
        <v>8490.03</v>
      </c>
      <c r="I19" s="18"/>
      <c r="J19" s="18"/>
    </row>
    <row r="20" spans="1:10" ht="25.5">
      <c r="A20" s="95" t="s">
        <v>66</v>
      </c>
      <c r="B20" s="43">
        <v>16010400</v>
      </c>
      <c r="C20" s="31"/>
      <c r="D20" s="31"/>
      <c r="E20" s="29"/>
      <c r="F20" s="25"/>
      <c r="G20" s="29"/>
      <c r="H20" s="29">
        <v>44.03</v>
      </c>
      <c r="I20" s="18"/>
      <c r="J20" s="18"/>
    </row>
    <row r="21" spans="1:10" ht="12.75">
      <c r="A21" s="95" t="s">
        <v>67</v>
      </c>
      <c r="B21" s="43">
        <v>16010500</v>
      </c>
      <c r="C21" s="31"/>
      <c r="D21" s="31"/>
      <c r="E21" s="29"/>
      <c r="F21" s="25"/>
      <c r="G21" s="29"/>
      <c r="H21" s="29">
        <v>22722.52</v>
      </c>
      <c r="I21" s="18"/>
      <c r="J21" s="18"/>
    </row>
    <row r="22" spans="1:10" ht="38.25">
      <c r="A22" s="96" t="s">
        <v>81</v>
      </c>
      <c r="B22" s="43">
        <v>16011500</v>
      </c>
      <c r="C22" s="31"/>
      <c r="D22" s="31"/>
      <c r="E22" s="29"/>
      <c r="F22" s="25"/>
      <c r="G22" s="29"/>
      <c r="H22" s="29">
        <v>170</v>
      </c>
      <c r="I22" s="18"/>
      <c r="J22" s="18"/>
    </row>
    <row r="23" spans="1:10" ht="12.75">
      <c r="A23" s="26" t="s">
        <v>3</v>
      </c>
      <c r="B23" s="43">
        <v>16012100</v>
      </c>
      <c r="C23" s="31"/>
      <c r="D23" s="31"/>
      <c r="E23" s="29"/>
      <c r="F23" s="25"/>
      <c r="G23" s="29"/>
      <c r="H23" s="29">
        <v>23</v>
      </c>
      <c r="I23" s="18"/>
      <c r="J23" s="18"/>
    </row>
    <row r="24" spans="1:10" ht="13.5" customHeight="1">
      <c r="A24" s="22" t="s">
        <v>39</v>
      </c>
      <c r="B24" s="23">
        <v>18000000</v>
      </c>
      <c r="C24" s="24">
        <f>C26+C27</f>
        <v>115800</v>
      </c>
      <c r="D24" s="24">
        <f>D26+D27</f>
        <v>115800</v>
      </c>
      <c r="E24" s="24">
        <f>E26+E27</f>
        <v>34500</v>
      </c>
      <c r="F24" s="24">
        <f>SUM(F25:F39)</f>
        <v>0</v>
      </c>
      <c r="G24" s="24">
        <f>SUM(G25:G39)</f>
        <v>0</v>
      </c>
      <c r="H24" s="24">
        <f>H25+H27</f>
        <v>49182.13</v>
      </c>
      <c r="I24" s="18">
        <f aca="true" t="shared" si="3" ref="I24:I29">H24*100/D24</f>
        <v>42.47161485319516</v>
      </c>
      <c r="J24" s="18">
        <f>H24*100/E24</f>
        <v>142.55689855072464</v>
      </c>
    </row>
    <row r="25" spans="1:10" ht="36" customHeight="1">
      <c r="A25" s="97" t="s">
        <v>61</v>
      </c>
      <c r="B25" s="27">
        <v>18020000</v>
      </c>
      <c r="C25" s="31">
        <v>10000</v>
      </c>
      <c r="D25" s="31">
        <v>10000</v>
      </c>
      <c r="E25" s="29">
        <f>E26</f>
        <v>500</v>
      </c>
      <c r="F25" s="25"/>
      <c r="G25" s="29"/>
      <c r="H25" s="29"/>
      <c r="I25" s="104">
        <f t="shared" si="3"/>
        <v>0</v>
      </c>
      <c r="J25" s="104"/>
    </row>
    <row r="26" spans="1:10" ht="47.25" customHeight="1">
      <c r="A26" s="97" t="s">
        <v>62</v>
      </c>
      <c r="B26" s="27">
        <v>18020200</v>
      </c>
      <c r="C26" s="31">
        <v>10000</v>
      </c>
      <c r="D26" s="31">
        <v>10000</v>
      </c>
      <c r="E26" s="29">
        <v>500</v>
      </c>
      <c r="F26" s="25"/>
      <c r="G26" s="29"/>
      <c r="H26" s="29"/>
      <c r="I26" s="104">
        <f t="shared" si="3"/>
        <v>0</v>
      </c>
      <c r="J26" s="104"/>
    </row>
    <row r="27" spans="1:10" ht="27.75" customHeight="1">
      <c r="A27" s="98" t="s">
        <v>63</v>
      </c>
      <c r="B27" s="27">
        <v>18040000</v>
      </c>
      <c r="C27" s="31">
        <v>105800</v>
      </c>
      <c r="D27" s="31">
        <v>105800</v>
      </c>
      <c r="E27" s="29">
        <f>E28+E29</f>
        <v>34000</v>
      </c>
      <c r="F27" s="25"/>
      <c r="G27" s="29"/>
      <c r="H27" s="29">
        <f>SUM(H28:H36)</f>
        <v>49182.13</v>
      </c>
      <c r="I27" s="104">
        <f t="shared" si="3"/>
        <v>46.48594517958412</v>
      </c>
      <c r="J27" s="104">
        <f>H27*100/E27</f>
        <v>144.65332352941178</v>
      </c>
    </row>
    <row r="28" spans="1:10" ht="45" customHeight="1">
      <c r="A28" s="99" t="s">
        <v>40</v>
      </c>
      <c r="B28" s="27">
        <v>18040100</v>
      </c>
      <c r="C28" s="31">
        <v>80800</v>
      </c>
      <c r="D28" s="31">
        <v>80800</v>
      </c>
      <c r="E28" s="29">
        <v>26000</v>
      </c>
      <c r="F28" s="25"/>
      <c r="G28" s="29"/>
      <c r="H28" s="29">
        <v>32954.1</v>
      </c>
      <c r="I28" s="104">
        <f t="shared" si="3"/>
        <v>40.78477722772277</v>
      </c>
      <c r="J28" s="104">
        <f>H28*100/E28</f>
        <v>126.74653846153846</v>
      </c>
    </row>
    <row r="29" spans="1:10" ht="40.5" customHeight="1">
      <c r="A29" s="99" t="s">
        <v>41</v>
      </c>
      <c r="B29" s="27">
        <v>18040200</v>
      </c>
      <c r="C29" s="31">
        <v>25000</v>
      </c>
      <c r="D29" s="31">
        <v>25000</v>
      </c>
      <c r="E29" s="29">
        <v>8000</v>
      </c>
      <c r="F29" s="25"/>
      <c r="G29" s="29"/>
      <c r="H29" s="29">
        <v>11213.05</v>
      </c>
      <c r="I29" s="104">
        <f t="shared" si="3"/>
        <v>44.8522</v>
      </c>
      <c r="J29" s="104">
        <f>H29*100/E29</f>
        <v>140.163125</v>
      </c>
    </row>
    <row r="30" spans="1:10" ht="55.5" customHeight="1">
      <c r="A30" s="99" t="s">
        <v>82</v>
      </c>
      <c r="B30" s="27">
        <v>18040600</v>
      </c>
      <c r="C30" s="31"/>
      <c r="D30" s="31"/>
      <c r="E30" s="29"/>
      <c r="F30" s="25"/>
      <c r="G30" s="29"/>
      <c r="H30" s="29">
        <v>2014.01</v>
      </c>
      <c r="I30" s="18"/>
      <c r="J30" s="18"/>
    </row>
    <row r="31" spans="1:10" ht="43.5" customHeight="1">
      <c r="A31" s="99" t="s">
        <v>83</v>
      </c>
      <c r="B31" s="27">
        <v>18040700</v>
      </c>
      <c r="C31" s="31"/>
      <c r="D31" s="31"/>
      <c r="E31" s="29"/>
      <c r="F31" s="25"/>
      <c r="G31" s="29"/>
      <c r="H31" s="29">
        <v>1624</v>
      </c>
      <c r="I31" s="18"/>
      <c r="J31" s="18"/>
    </row>
    <row r="32" spans="1:10" ht="51.75" customHeight="1">
      <c r="A32" s="106" t="s">
        <v>84</v>
      </c>
      <c r="B32" s="107">
        <v>18040800</v>
      </c>
      <c r="C32" s="108"/>
      <c r="D32" s="108"/>
      <c r="E32" s="109"/>
      <c r="F32" s="110"/>
      <c r="G32" s="109"/>
      <c r="H32" s="109">
        <v>686</v>
      </c>
      <c r="I32" s="111"/>
      <c r="J32" s="111"/>
    </row>
    <row r="33" spans="1:10" ht="47.25" customHeight="1">
      <c r="A33" s="85" t="s">
        <v>98</v>
      </c>
      <c r="B33" s="27">
        <v>18040900</v>
      </c>
      <c r="C33" s="31"/>
      <c r="D33" s="31"/>
      <c r="E33" s="29"/>
      <c r="F33" s="25"/>
      <c r="G33" s="29"/>
      <c r="H33" s="29">
        <v>94</v>
      </c>
      <c r="I33" s="18"/>
      <c r="J33" s="18"/>
    </row>
    <row r="34" spans="1:10" ht="51.75" customHeight="1">
      <c r="A34" s="85" t="s">
        <v>99</v>
      </c>
      <c r="B34" s="27">
        <v>18041000</v>
      </c>
      <c r="C34" s="31"/>
      <c r="D34" s="31"/>
      <c r="E34" s="29"/>
      <c r="F34" s="25"/>
      <c r="G34" s="29"/>
      <c r="H34" s="29">
        <v>76</v>
      </c>
      <c r="I34" s="18"/>
      <c r="J34" s="18"/>
    </row>
    <row r="35" spans="1:10" ht="40.5" customHeight="1">
      <c r="A35" s="85" t="s">
        <v>85</v>
      </c>
      <c r="B35" s="112">
        <v>18041300</v>
      </c>
      <c r="C35" s="113"/>
      <c r="D35" s="113"/>
      <c r="E35" s="114"/>
      <c r="F35" s="115"/>
      <c r="G35" s="114"/>
      <c r="H35" s="114">
        <v>30</v>
      </c>
      <c r="I35" s="116"/>
      <c r="J35" s="116"/>
    </row>
    <row r="36" spans="1:10" ht="40.5" customHeight="1">
      <c r="A36" s="85" t="s">
        <v>100</v>
      </c>
      <c r="B36" s="112">
        <v>18041800</v>
      </c>
      <c r="C36" s="113"/>
      <c r="D36" s="113"/>
      <c r="E36" s="114"/>
      <c r="F36" s="115"/>
      <c r="G36" s="114"/>
      <c r="H36" s="114">
        <v>490.97</v>
      </c>
      <c r="I36" s="116"/>
      <c r="J36" s="116"/>
    </row>
    <row r="37" spans="1:10" ht="13.5" customHeight="1">
      <c r="A37" s="117" t="s">
        <v>42</v>
      </c>
      <c r="B37" s="23">
        <v>19000000</v>
      </c>
      <c r="C37" s="24">
        <v>12000</v>
      </c>
      <c r="D37" s="24">
        <v>12000</v>
      </c>
      <c r="E37" s="25">
        <f>E38</f>
        <v>2200</v>
      </c>
      <c r="F37" s="25"/>
      <c r="G37" s="29"/>
      <c r="H37" s="25">
        <f>H38</f>
        <v>4418.76</v>
      </c>
      <c r="I37" s="18">
        <f>H37*100/D37</f>
        <v>36.823</v>
      </c>
      <c r="J37" s="18">
        <f>H37*100/E37</f>
        <v>200.85272727272726</v>
      </c>
    </row>
    <row r="38" spans="1:10" ht="30" customHeight="1">
      <c r="A38" s="102" t="s">
        <v>60</v>
      </c>
      <c r="B38" s="27">
        <v>19040000</v>
      </c>
      <c r="C38" s="31">
        <v>12000</v>
      </c>
      <c r="D38" s="31">
        <v>12000</v>
      </c>
      <c r="E38" s="29">
        <f>E39</f>
        <v>2200</v>
      </c>
      <c r="F38" s="25"/>
      <c r="G38" s="29"/>
      <c r="H38" s="29">
        <f>H39</f>
        <v>4418.76</v>
      </c>
      <c r="I38" s="18">
        <f>H38*100/D38</f>
        <v>36.823</v>
      </c>
      <c r="J38" s="18">
        <f>H38*100/E38</f>
        <v>200.85272727272726</v>
      </c>
    </row>
    <row r="39" spans="1:10" ht="54" customHeight="1">
      <c r="A39" s="95" t="s">
        <v>59</v>
      </c>
      <c r="B39" s="27">
        <v>19040100</v>
      </c>
      <c r="C39" s="31">
        <v>12000</v>
      </c>
      <c r="D39" s="31">
        <v>12000</v>
      </c>
      <c r="E39" s="29">
        <v>2200</v>
      </c>
      <c r="F39" s="25"/>
      <c r="G39" s="29"/>
      <c r="H39" s="29">
        <v>4418.76</v>
      </c>
      <c r="I39" s="18">
        <f>H39*100/D39</f>
        <v>36.823</v>
      </c>
      <c r="J39" s="18">
        <f>H39*100/E39</f>
        <v>200.85272727272726</v>
      </c>
    </row>
    <row r="40" spans="1:10" ht="21.75" customHeight="1">
      <c r="A40" s="103" t="s">
        <v>86</v>
      </c>
      <c r="B40" s="23">
        <v>20000000</v>
      </c>
      <c r="C40" s="24">
        <f aca="true" t="shared" si="4" ref="C40:J40">C42+C43+C44</f>
        <v>233000</v>
      </c>
      <c r="D40" s="24">
        <f t="shared" si="4"/>
        <v>233000</v>
      </c>
      <c r="E40" s="24">
        <f t="shared" si="4"/>
        <v>66000</v>
      </c>
      <c r="F40" s="24">
        <f t="shared" si="4"/>
        <v>0</v>
      </c>
      <c r="G40" s="24">
        <f t="shared" si="4"/>
        <v>0</v>
      </c>
      <c r="H40" s="24">
        <f>H42+H43+H44+H41</f>
        <v>72892.34</v>
      </c>
      <c r="I40" s="24">
        <f t="shared" si="4"/>
        <v>72.71158538461539</v>
      </c>
      <c r="J40" s="24">
        <f t="shared" si="4"/>
        <v>277.06375862068967</v>
      </c>
    </row>
    <row r="41" spans="1:10" ht="105" customHeight="1">
      <c r="A41" s="124" t="s">
        <v>104</v>
      </c>
      <c r="B41" s="27">
        <v>21080900</v>
      </c>
      <c r="C41" s="24"/>
      <c r="D41" s="24"/>
      <c r="E41" s="24"/>
      <c r="F41" s="24"/>
      <c r="G41" s="24"/>
      <c r="H41" s="28">
        <v>376</v>
      </c>
      <c r="I41" s="24"/>
      <c r="J41" s="24"/>
    </row>
    <row r="42" spans="1:10" ht="25.5">
      <c r="A42" s="123" t="s">
        <v>57</v>
      </c>
      <c r="B42" s="27">
        <v>21081100</v>
      </c>
      <c r="C42" s="28">
        <v>13000</v>
      </c>
      <c r="D42" s="28">
        <v>13000</v>
      </c>
      <c r="E42" s="30">
        <v>3000</v>
      </c>
      <c r="F42" s="30"/>
      <c r="G42" s="30"/>
      <c r="H42" s="30">
        <v>1662</v>
      </c>
      <c r="I42" s="18">
        <f>H42*100/D42</f>
        <v>12.784615384615385</v>
      </c>
      <c r="J42" s="18">
        <f>H42*100/E42</f>
        <v>55.4</v>
      </c>
    </row>
    <row r="43" spans="1:10" ht="52.5" customHeight="1">
      <c r="A43" s="99" t="s">
        <v>43</v>
      </c>
      <c r="B43" s="27">
        <v>22080400</v>
      </c>
      <c r="C43" s="30">
        <v>20000</v>
      </c>
      <c r="D43" s="30">
        <v>20000</v>
      </c>
      <c r="E43" s="30">
        <v>5000</v>
      </c>
      <c r="F43" s="30"/>
      <c r="G43" s="30"/>
      <c r="H43" s="30">
        <v>5444.4</v>
      </c>
      <c r="I43" s="18">
        <f>H43*100/D43</f>
        <v>27.222</v>
      </c>
      <c r="J43" s="18">
        <f>H43*100/E43</f>
        <v>108.888</v>
      </c>
    </row>
    <row r="44" spans="1:10" ht="12.75">
      <c r="A44" s="22" t="s">
        <v>5</v>
      </c>
      <c r="B44" s="23">
        <v>22090000</v>
      </c>
      <c r="C44" s="24">
        <f aca="true" t="shared" si="5" ref="C44:H44">SUM(C45:C46)</f>
        <v>200000</v>
      </c>
      <c r="D44" s="24">
        <f t="shared" si="5"/>
        <v>200000</v>
      </c>
      <c r="E44" s="25">
        <f t="shared" si="5"/>
        <v>58000</v>
      </c>
      <c r="F44" s="25">
        <f t="shared" si="5"/>
        <v>0</v>
      </c>
      <c r="G44" s="25">
        <f t="shared" si="5"/>
        <v>0</v>
      </c>
      <c r="H44" s="25">
        <f t="shared" si="5"/>
        <v>65409.94</v>
      </c>
      <c r="I44" s="18">
        <f>H44*100/D44</f>
        <v>32.70497</v>
      </c>
      <c r="J44" s="18">
        <f>H44*100/E44</f>
        <v>112.77575862068966</v>
      </c>
    </row>
    <row r="45" spans="1:10" ht="66" customHeight="1">
      <c r="A45" s="95" t="s">
        <v>55</v>
      </c>
      <c r="B45" s="27">
        <v>22090100</v>
      </c>
      <c r="C45" s="32">
        <v>170000</v>
      </c>
      <c r="D45" s="32">
        <v>170000</v>
      </c>
      <c r="E45" s="30">
        <v>49000</v>
      </c>
      <c r="F45" s="25"/>
      <c r="G45" s="30"/>
      <c r="H45" s="30">
        <v>63295.68</v>
      </c>
      <c r="I45" s="104">
        <f>H45*100/D45</f>
        <v>37.23275294117647</v>
      </c>
      <c r="J45" s="104">
        <f>H45*100/E45</f>
        <v>129.17485714285715</v>
      </c>
    </row>
    <row r="46" spans="1:10" ht="53.25" customHeight="1">
      <c r="A46" s="95" t="s">
        <v>56</v>
      </c>
      <c r="B46" s="27">
        <v>22090400</v>
      </c>
      <c r="C46" s="32">
        <v>30000</v>
      </c>
      <c r="D46" s="32">
        <v>30000</v>
      </c>
      <c r="E46" s="30">
        <v>9000</v>
      </c>
      <c r="F46" s="25"/>
      <c r="G46" s="30"/>
      <c r="H46" s="30">
        <v>2114.26</v>
      </c>
      <c r="I46" s="104">
        <f>H46*100/D46</f>
        <v>7.047533333333334</v>
      </c>
      <c r="J46" s="104">
        <f>H46*100/E46</f>
        <v>23.49177777777778</v>
      </c>
    </row>
    <row r="47" spans="1:10" ht="20.25" customHeight="1">
      <c r="A47" s="102" t="s">
        <v>45</v>
      </c>
      <c r="B47" s="23">
        <v>30000000</v>
      </c>
      <c r="C47" s="24">
        <v>0</v>
      </c>
      <c r="D47" s="24">
        <v>0</v>
      </c>
      <c r="E47" s="25">
        <v>0</v>
      </c>
      <c r="F47" s="25">
        <f>SUM(G47+E47)</f>
        <v>2480</v>
      </c>
      <c r="G47" s="25">
        <v>2480</v>
      </c>
      <c r="H47" s="25">
        <f>H48</f>
        <v>50</v>
      </c>
      <c r="I47" s="18"/>
      <c r="J47" s="18"/>
    </row>
    <row r="48" spans="1:10" ht="105.75" customHeight="1">
      <c r="A48" s="95" t="s">
        <v>54</v>
      </c>
      <c r="B48" s="27">
        <v>31010200</v>
      </c>
      <c r="C48" s="28">
        <v>0</v>
      </c>
      <c r="D48" s="28">
        <v>0</v>
      </c>
      <c r="E48" s="30">
        <v>0</v>
      </c>
      <c r="F48" s="30"/>
      <c r="G48" s="30"/>
      <c r="H48" s="30">
        <v>50</v>
      </c>
      <c r="I48" s="18"/>
      <c r="J48" s="18"/>
    </row>
    <row r="49" spans="1:10" ht="12.75" customHeight="1" hidden="1">
      <c r="A49" s="22"/>
      <c r="B49" s="23"/>
      <c r="C49" s="24" t="e">
        <f>C9+C10+C11+C12+#REF!+#REF!+C17+#REF!+#REF!+#REF!+C42+C43+C44</f>
        <v>#REF!</v>
      </c>
      <c r="D49" s="24" t="e">
        <f>D9+D10+D11+D12+#REF!+#REF!+D17+#REF!+#REF!+#REF!+D42+D43+D44</f>
        <v>#REF!</v>
      </c>
      <c r="E49" s="24" t="e">
        <f>E9+E10+E11+E12+#REF!+#REF!+E17+#REF!+#REF!+#REF!+E42+E43+E44</f>
        <v>#REF!</v>
      </c>
      <c r="F49" s="24" t="e">
        <f>F9+F10+F11+F12+#REF!+#REF!+F17+#REF!+#REF!+#REF!+F42+F43+F44</f>
        <v>#REF!</v>
      </c>
      <c r="G49" s="24" t="e">
        <f>G9+G10+G11+G12+#REF!+#REF!+G17+#REF!+#REF!+#REF!+G42+G43+G44</f>
        <v>#REF!</v>
      </c>
      <c r="H49" s="24" t="e">
        <f>H9+H10+H11+H12+#REF!+#REF!+H17+#REF!+#REF!+#REF!+H42+H43+H44+H47+H48</f>
        <v>#REF!</v>
      </c>
      <c r="I49" s="19" t="e">
        <f>H49*100/D49</f>
        <v>#REF!</v>
      </c>
      <c r="J49" s="18" t="e">
        <f>H49*100/E49</f>
        <v>#REF!</v>
      </c>
    </row>
    <row r="50" spans="1:10" ht="11.25" customHeight="1" hidden="1">
      <c r="A50" s="22" t="s">
        <v>10</v>
      </c>
      <c r="B50" s="23">
        <v>41032303</v>
      </c>
      <c r="C50" s="24"/>
      <c r="D50" s="25"/>
      <c r="E50" s="25"/>
      <c r="F50" s="25"/>
      <c r="G50" s="25"/>
      <c r="H50" s="25"/>
      <c r="I50" s="19" t="e">
        <f>H50*100/D50</f>
        <v>#DIV/0!</v>
      </c>
      <c r="J50" s="19" t="e">
        <f>H50*100/E50</f>
        <v>#DIV/0!</v>
      </c>
    </row>
    <row r="51" spans="1:10" ht="12.75">
      <c r="A51" s="26"/>
      <c r="B51" s="23" t="s">
        <v>13</v>
      </c>
      <c r="C51" s="24">
        <f>C9+C10+C11+C12+C17+C24+C42+C43+C44+C47+C37</f>
        <v>6531439</v>
      </c>
      <c r="D51" s="24">
        <f>D9+D10+D11+D12+D17+D24+D42+D43+D44+D47+D37</f>
        <v>6531439</v>
      </c>
      <c r="E51" s="24">
        <f>E9+E10+E11+E12+E17+E24+E42+E43+E44+E47+E37</f>
        <v>1931501</v>
      </c>
      <c r="F51" s="24">
        <f>F9+F10+F11+F12+F17+F24+F42+F43+F44+F47+F37</f>
        <v>669243</v>
      </c>
      <c r="G51" s="24">
        <f>G9+G10+G11+G12+G17+G24+G42+G43+G44+G47+G37</f>
        <v>48743</v>
      </c>
      <c r="H51" s="24">
        <f>H9+H10+H11+H12+H17+H24+H42+H43+H44+H47+H37+H41</f>
        <v>1962066.7499999998</v>
      </c>
      <c r="I51" s="18">
        <f>H51*100/D51</f>
        <v>30.040344095688557</v>
      </c>
      <c r="J51" s="18">
        <f>H51*100/E51</f>
        <v>101.58248688455247</v>
      </c>
    </row>
    <row r="52" spans="1:10" ht="12.75">
      <c r="A52" s="53"/>
      <c r="B52" s="51"/>
      <c r="C52" s="52"/>
      <c r="D52" s="52"/>
      <c r="E52" s="52"/>
      <c r="F52" s="52"/>
      <c r="G52" s="52"/>
      <c r="H52" s="52"/>
      <c r="I52" s="65"/>
      <c r="J52" s="65"/>
    </row>
    <row r="53" spans="1:10" ht="12.75">
      <c r="A53" s="53"/>
      <c r="B53" s="51"/>
      <c r="C53" s="52"/>
      <c r="D53" s="52"/>
      <c r="E53" s="52"/>
      <c r="F53" s="52"/>
      <c r="G53" s="52"/>
      <c r="H53" s="52"/>
      <c r="I53" s="65"/>
      <c r="J53" s="65"/>
    </row>
    <row r="54" spans="1:10" ht="12.75">
      <c r="A54" s="53"/>
      <c r="B54" s="51"/>
      <c r="C54" s="52"/>
      <c r="D54" s="52"/>
      <c r="E54" s="52"/>
      <c r="F54" s="52"/>
      <c r="G54" s="52"/>
      <c r="H54" s="52"/>
      <c r="I54" s="65"/>
      <c r="J54" s="65"/>
    </row>
    <row r="55" spans="1:10" ht="12.75">
      <c r="A55" s="33"/>
      <c r="B55" s="34"/>
      <c r="C55" s="35"/>
      <c r="D55" s="34"/>
      <c r="E55" s="34"/>
      <c r="F55" s="34">
        <f>SUM(G55+E55)</f>
        <v>0</v>
      </c>
      <c r="G55" s="34"/>
      <c r="H55" s="36"/>
      <c r="I55" s="21"/>
      <c r="J55" s="20"/>
    </row>
    <row r="56" spans="1:10" ht="12.75">
      <c r="A56" s="46"/>
      <c r="B56" s="47"/>
      <c r="C56" s="66"/>
      <c r="D56" s="66"/>
      <c r="E56" s="66"/>
      <c r="F56" s="66"/>
      <c r="G56" s="66"/>
      <c r="H56" s="67"/>
      <c r="I56" s="68"/>
      <c r="J56" s="50"/>
    </row>
    <row r="57" spans="1:10" ht="15">
      <c r="A57" s="46"/>
      <c r="B57" s="47"/>
      <c r="C57" s="69" t="s">
        <v>15</v>
      </c>
      <c r="D57" s="70"/>
      <c r="E57" s="71"/>
      <c r="F57" s="71"/>
      <c r="G57" s="71"/>
      <c r="H57" s="72" t="s">
        <v>37</v>
      </c>
      <c r="I57" s="73"/>
      <c r="J57" s="10"/>
    </row>
    <row r="58" spans="3:10" ht="15">
      <c r="C58" s="69"/>
      <c r="D58" s="70"/>
      <c r="E58" s="71"/>
      <c r="F58" s="71"/>
      <c r="G58" s="71"/>
      <c r="H58" s="72"/>
      <c r="I58" s="73"/>
      <c r="J58" s="10"/>
    </row>
    <row r="59" spans="3:10" ht="15">
      <c r="C59" s="69" t="s">
        <v>87</v>
      </c>
      <c r="D59" s="70"/>
      <c r="E59" s="71"/>
      <c r="F59" s="71"/>
      <c r="G59" s="71"/>
      <c r="H59" s="72" t="s">
        <v>38</v>
      </c>
      <c r="I59" s="73"/>
      <c r="J59" s="10"/>
    </row>
    <row r="60" spans="3:10" ht="12.75">
      <c r="C60" s="1"/>
      <c r="D60" s="4"/>
      <c r="E60" s="4"/>
      <c r="F60" s="4"/>
      <c r="G60" s="4"/>
      <c r="H60" s="4"/>
      <c r="I60" s="73"/>
      <c r="J60" s="10"/>
    </row>
    <row r="61" spans="9:10" ht="12.75">
      <c r="I61" s="10"/>
      <c r="J61" s="10"/>
    </row>
    <row r="64" ht="12.75">
      <c r="H64" s="3" t="s">
        <v>95</v>
      </c>
    </row>
  </sheetData>
  <mergeCells count="11">
    <mergeCell ref="B2:H2"/>
    <mergeCell ref="B3:J3"/>
    <mergeCell ref="D5:D7"/>
    <mergeCell ref="A5:A7"/>
    <mergeCell ref="A8:J8"/>
    <mergeCell ref="E5:E7"/>
    <mergeCell ref="H5:H7"/>
    <mergeCell ref="I5:I7"/>
    <mergeCell ref="J5:J7"/>
    <mergeCell ref="B5:B7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Шульц О С</cp:lastModifiedBy>
  <cp:lastPrinted>2012-11-16T12:18:10Z</cp:lastPrinted>
  <dcterms:created xsi:type="dcterms:W3CDTF">1996-10-08T23:32:33Z</dcterms:created>
  <dcterms:modified xsi:type="dcterms:W3CDTF">2012-11-16T12:20:03Z</dcterms:modified>
  <cp:category/>
  <cp:version/>
  <cp:contentType/>
  <cp:contentStatus/>
</cp:coreProperties>
</file>