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2120" windowHeight="8445" activeTab="0"/>
  </bookViews>
  <sheets>
    <sheet name="КФК" sheetId="1" r:id="rId1"/>
  </sheets>
  <externalReferences>
    <externalReference r:id="rId4"/>
  </externalReferences>
  <definedNames>
    <definedName name="_xlnm.Print_Titles" localSheetId="0">'КФК'!$9:$14</definedName>
  </definedNames>
  <calcPr fullCalcOnLoad="1"/>
</workbook>
</file>

<file path=xl/sharedStrings.xml><?xml version="1.0" encoding="utf-8"?>
<sst xmlns="http://schemas.openxmlformats.org/spreadsheetml/2006/main" count="142" uniqueCount="128">
  <si>
    <t xml:space="preserve">Дотація житлово-комунальному господарству </t>
  </si>
  <si>
    <t>Цільові фонди</t>
  </si>
  <si>
    <t>Житлово-експлуатаційне господарство</t>
  </si>
  <si>
    <t>081011</t>
  </si>
  <si>
    <t>Охорона та раціональне використання природних ресурсів</t>
  </si>
  <si>
    <t>250203</t>
  </si>
  <si>
    <t>Утилізація відходів</t>
  </si>
  <si>
    <t>Найменування коду тимчасової класифікації видатків та кредитування місцевих бюджетів</t>
  </si>
  <si>
    <t>Код тимчасової класифікації видатків та кредитування місцевих бюджетів</t>
  </si>
  <si>
    <t>споживання</t>
  </si>
  <si>
    <t xml:space="preserve">оплата праці </t>
  </si>
  <si>
    <t>комунальні послуги та енергоносії</t>
  </si>
  <si>
    <t>розвитку</t>
  </si>
  <si>
    <t>в тому числі бюджет розвитку</t>
  </si>
  <si>
    <t>Ліквідація іншого забруднення навколишнього природного середовища</t>
  </si>
  <si>
    <t xml:space="preserve"> Інші видатки</t>
  </si>
  <si>
    <t>010116</t>
  </si>
  <si>
    <t>Органи місцевого самоврядування</t>
  </si>
  <si>
    <t>тис. грн</t>
  </si>
  <si>
    <t>090412</t>
  </si>
  <si>
    <t>Дотація житлово-комунальному господарству </t>
  </si>
  <si>
    <t>Здійснення виплат, визначених Законом України "Про реструктурізацію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</si>
  <si>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>150000</t>
  </si>
  <si>
    <t>240000</t>
  </si>
  <si>
    <t>240602</t>
  </si>
  <si>
    <t>240601</t>
  </si>
  <si>
    <t>090401</t>
  </si>
  <si>
    <t>Державна соціальна допомога малозабезпеченим сім'ям</t>
  </si>
  <si>
    <t>250404</t>
  </si>
  <si>
    <t>091300</t>
  </si>
  <si>
    <t>Державна соціальна допомога інвалідам з дитинства та дітям-інвалідам</t>
  </si>
  <si>
    <t>091301</t>
  </si>
  <si>
    <t>Інвестиційні проекти</t>
  </si>
  <si>
    <t>100103</t>
  </si>
  <si>
    <t>100501</t>
  </si>
  <si>
    <t>150101</t>
  </si>
  <si>
    <t>6 (гр9+гр12)</t>
  </si>
  <si>
    <t>з них:</t>
  </si>
  <si>
    <t>капітальні видатки за рахунок коштів, що передаються із загального фонду до бюджету розвитку (спеціального фонду)</t>
  </si>
  <si>
    <t>13(гр3+гр8)</t>
  </si>
  <si>
    <t>110204</t>
  </si>
  <si>
    <t>Палаци i будинки культури, клуби та iншi заклади клубного типу</t>
  </si>
  <si>
    <t>Надання пільгового довгострокового кредиту громадянам на будівництво (реконструкцію)  та придбання житла</t>
  </si>
  <si>
    <t>250909</t>
  </si>
  <si>
    <t>Повернення кредитів, наданих для кредитування громадян на будівництво (реконструкцію) та придбання житла</t>
  </si>
  <si>
    <t>250911</t>
  </si>
  <si>
    <t xml:space="preserve">Повернення коштів, наданих для кредитування індивідуальних сільських забудовників </t>
  </si>
  <si>
    <t>Завершення проектів газифікації сільських населених пунктів з високим ступенем готовності</t>
  </si>
  <si>
    <t>Кошти, що передаються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 </t>
  </si>
  <si>
    <t>Ліквідація іншого забруднення навколишнього природного середовища </t>
  </si>
  <si>
    <t>160101</t>
  </si>
  <si>
    <t>Землеустрiй</t>
  </si>
  <si>
    <t>Резервний фонд</t>
  </si>
  <si>
    <t>250306</t>
  </si>
  <si>
    <t>Благоустрій міст, сіл, селищ</t>
  </si>
  <si>
    <t>до рішення</t>
  </si>
  <si>
    <t>Разом</t>
  </si>
  <si>
    <t>Видатки загального фонду</t>
  </si>
  <si>
    <t>Видатки спеціального фонду</t>
  </si>
  <si>
    <t>Всього</t>
  </si>
  <si>
    <t xml:space="preserve">з них: </t>
  </si>
  <si>
    <t>010000</t>
  </si>
  <si>
    <t>Державне управління</t>
  </si>
  <si>
    <t>070000</t>
  </si>
  <si>
    <t>Освіта</t>
  </si>
  <si>
    <t>090000</t>
  </si>
  <si>
    <t>Соціальний захист та соціальне забезпечення</t>
  </si>
  <si>
    <t>090403</t>
  </si>
  <si>
    <t>Виплата компенсації реабілітованим</t>
  </si>
  <si>
    <t>090411</t>
  </si>
  <si>
    <t>110205</t>
  </si>
  <si>
    <t>Школи естетичного виховання дiтей</t>
  </si>
  <si>
    <t>100601</t>
  </si>
  <si>
    <t xml:space="preserve">Кошти на забезпечення побутовим вугіллям окремих категорій населення </t>
  </si>
  <si>
    <t>Житлово-комунальне господарство</t>
  </si>
  <si>
    <t>100302</t>
  </si>
  <si>
    <t>Комбiнати комунальних пiдприємств, районнi виробничi об'єднання та iншi пiдприємства, установи та організації житлово-комунального господарства</t>
  </si>
  <si>
    <t xml:space="preserve"> Культура і мистецтво</t>
  </si>
  <si>
    <t>Кiнематографiя</t>
  </si>
  <si>
    <t>100209</t>
  </si>
  <si>
    <t>Будівництво</t>
  </si>
  <si>
    <t>Капітальні вкладення</t>
  </si>
  <si>
    <t>150112</t>
  </si>
  <si>
    <t>Надання пiльгового довгострокового кредиту громадянам на будiвництво (реконструкцiю) житла</t>
  </si>
  <si>
    <t>150116</t>
  </si>
  <si>
    <t>150117</t>
  </si>
  <si>
    <t>Повернення коштів, наданих для кредитування  громадян на будівництво (реконструкцію) житла</t>
  </si>
  <si>
    <t>Проведення виборів народних депутатів Верховної Ради Автономної Республіки Крим, місцевих рад та сільських, селищних, міських голів</t>
  </si>
  <si>
    <t>Видатки Кремінського міського бюджету на 2011 рік за тимчасовою класифікацією видатків та кредитування місцевих бюджетів</t>
  </si>
  <si>
    <t xml:space="preserve">Погашення заборгованості з різніці в тарифах на теплову енергію, послуги з водопостачання і водовідведення, що постачалися населенню, яка виникла у зв'язку з невідповідністю фактичної вартості теплової енергії, послуг з водопостачання та водовідведення тарифам, що затверджувалися органами державної влади чи органами місцевого самоврядування. </t>
  </si>
  <si>
    <t>Заходи, пов'язані з поліпшенням питної води</t>
  </si>
  <si>
    <t xml:space="preserve">Погашення зобов'язань держави за знеціненими  грошовими заощадженнями громадян в установах Ощадного банку колишнього СРСР шляхом погашення заборгованості за житлово-комунальні послуги </t>
  </si>
  <si>
    <t>180409</t>
  </si>
  <si>
    <t xml:space="preserve">Видатки, не віднесені до основних груп </t>
  </si>
  <si>
    <t>у тому числі кошти на часткове запровадження Єдиної тарифної сітки</t>
  </si>
  <si>
    <t>Кошти, передані із загального  фонду бюджету   до бюджету розвитку (спеціального фонду)</t>
  </si>
  <si>
    <t>Надання державного пiльгового кредиту iндивiдуальним сiльським забудовникам</t>
  </si>
  <si>
    <t>250914</t>
  </si>
  <si>
    <t>Витрати, пов'язані з наданням та обслуговуванням державних пільгових кредитів, наданих індивідуальним сільським забудовникам</t>
  </si>
  <si>
    <t>160000</t>
  </si>
  <si>
    <t>Сiльське і лiсове господарство, рибне господарство та мисливство</t>
  </si>
  <si>
    <t>Iншi послуги, пов'язанi з економiчною дiяльнiстю</t>
  </si>
  <si>
    <t>180000</t>
  </si>
  <si>
    <t>Інші видатки на соціальний захист населення</t>
  </si>
  <si>
    <t>150115</t>
  </si>
  <si>
    <t>міської  ради</t>
  </si>
  <si>
    <t>Секретар міської ради</t>
  </si>
  <si>
    <t>Л.В.Колесніченко</t>
  </si>
  <si>
    <t>100101</t>
  </si>
  <si>
    <t>100203</t>
  </si>
  <si>
    <t>Разом видатків</t>
  </si>
  <si>
    <t>250302</t>
  </si>
  <si>
    <t>240603</t>
  </si>
  <si>
    <t>070101</t>
  </si>
  <si>
    <t>Дошкільні заклади освіти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</si>
  <si>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</t>
  </si>
  <si>
    <t>100202</t>
  </si>
  <si>
    <t>Водопровідно-каналізаційне господарство</t>
  </si>
  <si>
    <t>091108</t>
  </si>
  <si>
    <t xml:space="preserve">Заходи з оздоровлення та відпочинку дітей, крім заходів з оздоров-лення дітей, що здійснюються за рахунок коштів на оздоровлення громадян, які постраждали внаслідок Чорнобильської катастрофи </t>
  </si>
  <si>
    <t xml:space="preserve"> </t>
  </si>
  <si>
    <t>Сільське і лісове господарство, рибне господарство та мисливство </t>
  </si>
  <si>
    <t>ДОДАТОК 2</t>
  </si>
  <si>
    <t>від ________2011 року № _____</t>
  </si>
  <si>
    <t>130112</t>
  </si>
  <si>
    <t>Інші видатки</t>
  </si>
  <si>
    <t>110104</t>
  </si>
  <si>
    <t>"Видатки на заходи, передбачені державними і місцевими програмами розвитку культури і мистецтва"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</si>
</sst>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 ;[Red]\-#,##0.0\ "/>
    <numFmt numFmtId="173" formatCode="#,##0.00_ ;[Red]\-#,##0.00\ "/>
    <numFmt numFmtId="174" formatCode="0.0"/>
    <numFmt numFmtId="175" formatCode="#,##0.000_ ;[Red]\-#,##0.000\ "/>
    <numFmt numFmtId="176" formatCode="#,##0.00000_ ;[Red]\-#,##0.00000\ "/>
    <numFmt numFmtId="177" formatCode="#,##0.0000_ ;[Red]\-#,##0.0000\ "/>
    <numFmt numFmtId="178" formatCode="0.000"/>
    <numFmt numFmtId="179" formatCode="#,##0.000"/>
    <numFmt numFmtId="180" formatCode="#,##0.0"/>
    <numFmt numFmtId="181" formatCode="#,##0.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00_ ;[Red]\-#,##0.000000\ "/>
    <numFmt numFmtId="188" formatCode="#,##0.0000000_ ;[Red]\-#,##0.0000000\ "/>
    <numFmt numFmtId="189" formatCode="#,##0.00000000_ ;[Red]\-#,##0.00000000\ "/>
    <numFmt numFmtId="190" formatCode="#,##0.000000000_ ;[Red]\-#,##0.000000000\ "/>
    <numFmt numFmtId="191" formatCode="#,##0.0000000000_ ;[Red]\-#,##0.0000000000\ "/>
    <numFmt numFmtId="192" formatCode="#,##0.00000000000_ ;[Red]\-#,##0.00000000000\ "/>
    <numFmt numFmtId="193" formatCode="#,##0.000000000000_ ;[Red]\-#,##0.000000000000\ "/>
    <numFmt numFmtId="194" formatCode="#,##0.0000000000000_ ;[Red]\-#,##0.0000000000000\ "/>
    <numFmt numFmtId="195" formatCode="#,##0.00000000000000_ ;[Red]\-#,##0.00000000000000\ "/>
    <numFmt numFmtId="196" formatCode="#,##0.000000000000000_ ;[Red]\-#,##0.000000000000000\ "/>
    <numFmt numFmtId="197" formatCode="#,##0.0000000000000000_ ;[Red]\-#,##0.0000000000000000\ "/>
    <numFmt numFmtId="198" formatCode="#,##0.00000000000000000_ ;[Red]\-#,##0.00000000000000000\ "/>
    <numFmt numFmtId="199" formatCode="#,##0.000000000000000000_ ;[Red]\-#,##0.000000000000000000\ "/>
    <numFmt numFmtId="200" formatCode="#,##0.0000000000000000000_ ;[Red]\-#,##0.0000000000000000000\ "/>
    <numFmt numFmtId="201" formatCode="#,##0.00000000000000000000_ ;[Red]\-#,##0.00000000000000000000\ "/>
    <numFmt numFmtId="202" formatCode="#,##0.000000000000000000000_ ;[Red]\-#,##0.000000000000000000000\ "/>
    <numFmt numFmtId="203" formatCode="#,##0.0000000000000000000000_ ;[Red]\-#,##0.0000000000000000000000\ "/>
    <numFmt numFmtId="204" formatCode="0.00000"/>
    <numFmt numFmtId="205" formatCode="#,##0.000000"/>
    <numFmt numFmtId="206" formatCode="#,##0.0000000"/>
  </numFmts>
  <fonts count="60">
    <font>
      <sz val="10"/>
      <name val="Arial Cyr"/>
      <family val="0"/>
    </font>
    <font>
      <sz val="14"/>
      <name val="Arial CE"/>
      <family val="2"/>
    </font>
    <font>
      <sz val="14"/>
      <name val="Arial Cyr"/>
      <family val="0"/>
    </font>
    <font>
      <sz val="12"/>
      <name val="Arial CE"/>
      <family val="2"/>
    </font>
    <font>
      <sz val="12"/>
      <name val="Arial Cyr"/>
      <family val="0"/>
    </font>
    <font>
      <sz val="10"/>
      <name val="Arial CE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 Cyr"/>
      <family val="0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1"/>
      <name val="Arial CE"/>
      <family val="0"/>
    </font>
    <font>
      <u val="single"/>
      <sz val="10"/>
      <color indexed="36"/>
      <name val="Arial Cyr"/>
      <family val="0"/>
    </font>
    <font>
      <b/>
      <sz val="14"/>
      <name val="Arial CE"/>
      <family val="2"/>
    </font>
    <font>
      <b/>
      <sz val="9"/>
      <color indexed="10"/>
      <name val="Arial CE"/>
      <family val="0"/>
    </font>
    <font>
      <b/>
      <sz val="9"/>
      <color indexed="18"/>
      <name val="Arial CE"/>
      <family val="0"/>
    </font>
    <font>
      <b/>
      <sz val="9"/>
      <color indexed="20"/>
      <name val="Arial CE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75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16" fillId="0" borderId="11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8" fillId="0" borderId="0" xfId="0" applyFont="1" applyAlignment="1">
      <alignment/>
    </xf>
    <xf numFmtId="172" fontId="0" fillId="0" borderId="0" xfId="0" applyNumberFormat="1" applyFont="1" applyAlignment="1">
      <alignment/>
    </xf>
    <xf numFmtId="0" fontId="5" fillId="0" borderId="0" xfId="0" applyFont="1" applyBorder="1" applyAlignment="1">
      <alignment horizontal="justify" vertical="top" wrapText="1"/>
    </xf>
    <xf numFmtId="175" fontId="14" fillId="0" borderId="0" xfId="0" applyNumberFormat="1" applyFont="1" applyBorder="1" applyAlignment="1">
      <alignment horizontal="right" vertical="top" wrapText="1"/>
    </xf>
    <xf numFmtId="175" fontId="15" fillId="0" borderId="0" xfId="0" applyNumberFormat="1" applyFont="1" applyBorder="1" applyAlignment="1">
      <alignment horizontal="right" vertical="top" wrapText="1"/>
    </xf>
    <xf numFmtId="175" fontId="0" fillId="0" borderId="0" xfId="0" applyNumberFormat="1" applyFont="1" applyAlignment="1">
      <alignment/>
    </xf>
    <xf numFmtId="0" fontId="19" fillId="0" borderId="0" xfId="0" applyFont="1" applyAlignment="1">
      <alignment/>
    </xf>
    <xf numFmtId="172" fontId="19" fillId="0" borderId="0" xfId="0" applyNumberFormat="1" applyFont="1" applyAlignment="1">
      <alignment/>
    </xf>
    <xf numFmtId="175" fontId="19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75" fontId="14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/>
    </xf>
    <xf numFmtId="49" fontId="0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/>
    </xf>
    <xf numFmtId="175" fontId="22" fillId="0" borderId="0" xfId="0" applyNumberFormat="1" applyFont="1" applyBorder="1" applyAlignment="1">
      <alignment horizontal="right" vertical="top" wrapText="1"/>
    </xf>
    <xf numFmtId="175" fontId="23" fillId="0" borderId="0" xfId="0" applyNumberFormat="1" applyFont="1" applyBorder="1" applyAlignment="1">
      <alignment horizontal="right" vertical="top" wrapText="1"/>
    </xf>
    <xf numFmtId="0" fontId="12" fillId="0" borderId="0" xfId="0" applyFont="1" applyAlignment="1">
      <alignment/>
    </xf>
    <xf numFmtId="175" fontId="24" fillId="0" borderId="0" xfId="0" applyNumberFormat="1" applyFont="1" applyBorder="1" applyAlignment="1">
      <alignment horizontal="right" vertical="top" wrapText="1"/>
    </xf>
    <xf numFmtId="0" fontId="5" fillId="0" borderId="14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17" fillId="0" borderId="14" xfId="0" applyFont="1" applyFill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14" xfId="0" applyFont="1" applyBorder="1" applyAlignment="1">
      <alignment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75" fontId="9" fillId="0" borderId="19" xfId="0" applyNumberFormat="1" applyFont="1" applyBorder="1" applyAlignment="1">
      <alignment vertical="center" wrapText="1"/>
    </xf>
    <xf numFmtId="175" fontId="5" fillId="0" borderId="12" xfId="0" applyNumberFormat="1" applyFont="1" applyBorder="1" applyAlignment="1">
      <alignment vertical="center" wrapText="1"/>
    </xf>
    <xf numFmtId="175" fontId="0" fillId="0" borderId="19" xfId="0" applyNumberFormat="1" applyFont="1" applyFill="1" applyBorder="1" applyAlignment="1">
      <alignment vertical="center" wrapText="1"/>
    </xf>
    <xf numFmtId="175" fontId="0" fillId="0" borderId="13" xfId="0" applyNumberFormat="1" applyFont="1" applyFill="1" applyBorder="1" applyAlignment="1">
      <alignment vertical="center" wrapText="1"/>
    </xf>
    <xf numFmtId="175" fontId="0" fillId="0" borderId="20" xfId="0" applyNumberFormat="1" applyFont="1" applyFill="1" applyBorder="1" applyAlignment="1">
      <alignment vertical="center" wrapText="1"/>
    </xf>
    <xf numFmtId="175" fontId="6" fillId="0" borderId="19" xfId="0" applyNumberFormat="1" applyFont="1" applyFill="1" applyBorder="1" applyAlignment="1">
      <alignment vertical="center" wrapText="1"/>
    </xf>
    <xf numFmtId="175" fontId="9" fillId="0" borderId="12" xfId="0" applyNumberFormat="1" applyFont="1" applyBorder="1" applyAlignment="1">
      <alignment vertical="center" wrapText="1"/>
    </xf>
    <xf numFmtId="175" fontId="6" fillId="0" borderId="20" xfId="0" applyNumberFormat="1" applyFont="1" applyFill="1" applyBorder="1" applyAlignment="1">
      <alignment vertical="center" wrapText="1"/>
    </xf>
    <xf numFmtId="175" fontId="5" fillId="0" borderId="19" xfId="0" applyNumberFormat="1" applyFont="1" applyFill="1" applyBorder="1" applyAlignment="1">
      <alignment vertical="center" wrapText="1"/>
    </xf>
    <xf numFmtId="175" fontId="5" fillId="0" borderId="13" xfId="0" applyNumberFormat="1" applyFont="1" applyFill="1" applyBorder="1" applyAlignment="1">
      <alignment vertical="center" wrapText="1"/>
    </xf>
    <xf numFmtId="175" fontId="5" fillId="0" borderId="20" xfId="0" applyNumberFormat="1" applyFont="1" applyFill="1" applyBorder="1" applyAlignment="1">
      <alignment vertical="center" wrapText="1"/>
    </xf>
    <xf numFmtId="175" fontId="9" fillId="0" borderId="13" xfId="0" applyNumberFormat="1" applyFont="1" applyBorder="1" applyAlignment="1">
      <alignment vertical="center" wrapText="1"/>
    </xf>
    <xf numFmtId="175" fontId="9" fillId="0" borderId="20" xfId="0" applyNumberFormat="1" applyFont="1" applyBorder="1" applyAlignment="1">
      <alignment vertical="center" wrapText="1"/>
    </xf>
    <xf numFmtId="175" fontId="5" fillId="0" borderId="19" xfId="0" applyNumberFormat="1" applyFont="1" applyBorder="1" applyAlignment="1">
      <alignment vertical="center" wrapText="1"/>
    </xf>
    <xf numFmtId="175" fontId="5" fillId="0" borderId="20" xfId="0" applyNumberFormat="1" applyFont="1" applyBorder="1" applyAlignment="1">
      <alignment vertical="center" wrapText="1"/>
    </xf>
    <xf numFmtId="175" fontId="0" fillId="0" borderId="12" xfId="0" applyNumberFormat="1" applyFont="1" applyBorder="1" applyAlignment="1">
      <alignment vertical="center" wrapText="1"/>
    </xf>
    <xf numFmtId="175" fontId="0" fillId="0" borderId="13" xfId="0" applyNumberFormat="1" applyFont="1" applyBorder="1" applyAlignment="1">
      <alignment vertical="center" wrapText="1"/>
    </xf>
    <xf numFmtId="175" fontId="0" fillId="0" borderId="12" xfId="0" applyNumberFormat="1" applyFont="1" applyFill="1" applyBorder="1" applyAlignment="1">
      <alignment vertical="center" wrapText="1"/>
    </xf>
    <xf numFmtId="175" fontId="5" fillId="0" borderId="12" xfId="0" applyNumberFormat="1" applyFont="1" applyFill="1" applyBorder="1" applyAlignment="1">
      <alignment vertical="center" wrapText="1"/>
    </xf>
    <xf numFmtId="179" fontId="9" fillId="0" borderId="12" xfId="0" applyNumberFormat="1" applyFont="1" applyBorder="1" applyAlignment="1">
      <alignment vertical="center" wrapText="1"/>
    </xf>
    <xf numFmtId="179" fontId="5" fillId="0" borderId="12" xfId="0" applyNumberFormat="1" applyFont="1" applyBorder="1" applyAlignment="1">
      <alignment vertical="center" wrapText="1"/>
    </xf>
    <xf numFmtId="175" fontId="5" fillId="0" borderId="13" xfId="0" applyNumberFormat="1" applyFont="1" applyBorder="1" applyAlignment="1">
      <alignment vertical="center" wrapText="1"/>
    </xf>
    <xf numFmtId="175" fontId="5" fillId="0" borderId="21" xfId="0" applyNumberFormat="1" applyFont="1" applyBorder="1" applyAlignment="1">
      <alignment vertical="center" wrapText="1"/>
    </xf>
    <xf numFmtId="175" fontId="5" fillId="0" borderId="22" xfId="0" applyNumberFormat="1" applyFont="1" applyBorder="1" applyAlignment="1">
      <alignment vertical="center" wrapText="1"/>
    </xf>
    <xf numFmtId="179" fontId="5" fillId="0" borderId="21" xfId="0" applyNumberFormat="1" applyFont="1" applyBorder="1" applyAlignment="1">
      <alignment vertical="center" wrapText="1"/>
    </xf>
    <xf numFmtId="175" fontId="5" fillId="0" borderId="17" xfId="0" applyNumberFormat="1" applyFont="1" applyBorder="1" applyAlignment="1">
      <alignment vertical="center" wrapText="1"/>
    </xf>
    <xf numFmtId="175" fontId="5" fillId="0" borderId="23" xfId="0" applyNumberFormat="1" applyFont="1" applyBorder="1" applyAlignment="1">
      <alignment vertical="center" wrapText="1"/>
    </xf>
    <xf numFmtId="175" fontId="5" fillId="0" borderId="11" xfId="0" applyNumberFormat="1" applyFont="1" applyBorder="1" applyAlignment="1">
      <alignment vertical="center" wrapText="1"/>
    </xf>
    <xf numFmtId="179" fontId="5" fillId="0" borderId="11" xfId="0" applyNumberFormat="1" applyFont="1" applyBorder="1" applyAlignment="1">
      <alignment vertical="center" wrapText="1"/>
    </xf>
    <xf numFmtId="175" fontId="5" fillId="0" borderId="24" xfId="0" applyNumberFormat="1" applyFont="1" applyBorder="1" applyAlignment="1">
      <alignment vertical="center" wrapText="1"/>
    </xf>
    <xf numFmtId="175" fontId="5" fillId="0" borderId="25" xfId="0" applyNumberFormat="1" applyFont="1" applyBorder="1" applyAlignment="1">
      <alignment vertical="center" wrapText="1"/>
    </xf>
    <xf numFmtId="179" fontId="5" fillId="0" borderId="24" xfId="0" applyNumberFormat="1" applyFont="1" applyBorder="1" applyAlignment="1">
      <alignment vertical="center" wrapText="1"/>
    </xf>
    <xf numFmtId="175" fontId="5" fillId="0" borderId="26" xfId="0" applyNumberFormat="1" applyFont="1" applyBorder="1" applyAlignment="1">
      <alignment vertical="center" wrapText="1"/>
    </xf>
    <xf numFmtId="175" fontId="5" fillId="0" borderId="27" xfId="0" applyNumberFormat="1" applyFont="1" applyBorder="1" applyAlignment="1">
      <alignment vertical="center" wrapText="1"/>
    </xf>
    <xf numFmtId="179" fontId="0" fillId="0" borderId="12" xfId="0" applyNumberFormat="1" applyFont="1" applyBorder="1" applyAlignment="1">
      <alignment vertical="center" wrapText="1"/>
    </xf>
    <xf numFmtId="175" fontId="0" fillId="0" borderId="19" xfId="0" applyNumberFormat="1" applyFont="1" applyBorder="1" applyAlignment="1">
      <alignment vertical="center" wrapText="1"/>
    </xf>
    <xf numFmtId="175" fontId="0" fillId="0" borderId="20" xfId="0" applyNumberFormat="1" applyFont="1" applyBorder="1" applyAlignment="1">
      <alignment vertical="center" wrapText="1"/>
    </xf>
    <xf numFmtId="175" fontId="6" fillId="0" borderId="19" xfId="0" applyNumberFormat="1" applyFont="1" applyBorder="1" applyAlignment="1">
      <alignment vertical="center" wrapText="1"/>
    </xf>
    <xf numFmtId="175" fontId="6" fillId="0" borderId="13" xfId="0" applyNumberFormat="1" applyFont="1" applyBorder="1" applyAlignment="1">
      <alignment vertical="center" wrapText="1"/>
    </xf>
    <xf numFmtId="175" fontId="6" fillId="0" borderId="20" xfId="0" applyNumberFormat="1" applyFont="1" applyBorder="1" applyAlignment="1">
      <alignment vertical="center" wrapText="1"/>
    </xf>
    <xf numFmtId="175" fontId="0" fillId="0" borderId="13" xfId="0" applyNumberFormat="1" applyFont="1" applyFill="1" applyBorder="1" applyAlignment="1">
      <alignment vertical="center" wrapText="1"/>
    </xf>
    <xf numFmtId="179" fontId="6" fillId="0" borderId="12" xfId="0" applyNumberFormat="1" applyFont="1" applyBorder="1" applyAlignment="1">
      <alignment vertical="center" wrapText="1"/>
    </xf>
    <xf numFmtId="179" fontId="5" fillId="0" borderId="12" xfId="0" applyNumberFormat="1" applyFont="1" applyFill="1" applyBorder="1" applyAlignment="1">
      <alignment vertical="center" wrapText="1"/>
    </xf>
    <xf numFmtId="175" fontId="9" fillId="0" borderId="12" xfId="0" applyNumberFormat="1" applyFont="1" applyFill="1" applyBorder="1" applyAlignment="1">
      <alignment vertical="center" wrapText="1"/>
    </xf>
    <xf numFmtId="175" fontId="9" fillId="0" borderId="19" xfId="0" applyNumberFormat="1" applyFont="1" applyFill="1" applyBorder="1" applyAlignment="1">
      <alignment vertical="center" wrapText="1"/>
    </xf>
    <xf numFmtId="175" fontId="9" fillId="0" borderId="13" xfId="0" applyNumberFormat="1" applyFont="1" applyFill="1" applyBorder="1" applyAlignment="1">
      <alignment vertical="center" wrapText="1"/>
    </xf>
    <xf numFmtId="175" fontId="9" fillId="0" borderId="20" xfId="0" applyNumberFormat="1" applyFont="1" applyFill="1" applyBorder="1" applyAlignment="1">
      <alignment vertical="center" wrapText="1"/>
    </xf>
    <xf numFmtId="179" fontId="9" fillId="0" borderId="12" xfId="0" applyNumberFormat="1" applyFont="1" applyFill="1" applyBorder="1" applyAlignment="1">
      <alignment vertical="center" wrapText="1"/>
    </xf>
    <xf numFmtId="175" fontId="17" fillId="0" borderId="12" xfId="0" applyNumberFormat="1" applyFont="1" applyFill="1" applyBorder="1" applyAlignment="1">
      <alignment vertical="center" wrapText="1"/>
    </xf>
    <xf numFmtId="175" fontId="17" fillId="0" borderId="19" xfId="0" applyNumberFormat="1" applyFont="1" applyFill="1" applyBorder="1" applyAlignment="1">
      <alignment vertical="center" wrapText="1"/>
    </xf>
    <xf numFmtId="175" fontId="17" fillId="0" borderId="13" xfId="0" applyNumberFormat="1" applyFont="1" applyFill="1" applyBorder="1" applyAlignment="1">
      <alignment vertical="center" wrapText="1"/>
    </xf>
    <xf numFmtId="175" fontId="17" fillId="0" borderId="20" xfId="0" applyNumberFormat="1" applyFont="1" applyFill="1" applyBorder="1" applyAlignment="1">
      <alignment vertical="center" wrapText="1"/>
    </xf>
    <xf numFmtId="179" fontId="17" fillId="0" borderId="12" xfId="0" applyNumberFormat="1" applyFont="1" applyFill="1" applyBorder="1" applyAlignment="1">
      <alignment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top" wrapText="1"/>
    </xf>
    <xf numFmtId="0" fontId="6" fillId="0" borderId="29" xfId="0" applyFont="1" applyFill="1" applyBorder="1" applyAlignment="1">
      <alignment vertical="top" wrapText="1"/>
    </xf>
    <xf numFmtId="0" fontId="25" fillId="0" borderId="0" xfId="0" applyFont="1" applyBorder="1" applyAlignment="1">
      <alignment horizontal="justify" wrapText="1"/>
    </xf>
    <xf numFmtId="0" fontId="0" fillId="0" borderId="15" xfId="0" applyFont="1" applyFill="1" applyBorder="1" applyAlignment="1">
      <alignment vertical="top" wrapText="1"/>
    </xf>
    <xf numFmtId="0" fontId="5" fillId="0" borderId="30" xfId="0" applyFont="1" applyFill="1" applyBorder="1" applyAlignment="1">
      <alignment vertical="top" wrapText="1"/>
    </xf>
    <xf numFmtId="0" fontId="5" fillId="0" borderId="31" xfId="0" applyFont="1" applyFill="1" applyBorder="1" applyAlignment="1">
      <alignment vertical="top" wrapText="1"/>
    </xf>
    <xf numFmtId="0" fontId="9" fillId="0" borderId="32" xfId="0" applyFont="1" applyFill="1" applyBorder="1" applyAlignment="1">
      <alignment vertical="center" wrapText="1"/>
    </xf>
    <xf numFmtId="0" fontId="25" fillId="0" borderId="31" xfId="0" applyFont="1" applyBorder="1" applyAlignment="1">
      <alignment/>
    </xf>
    <xf numFmtId="0" fontId="5" fillId="0" borderId="15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175" fontId="9" fillId="0" borderId="33" xfId="43" applyNumberFormat="1" applyFont="1" applyBorder="1" applyAlignment="1" applyProtection="1">
      <alignment vertical="center" wrapText="1"/>
      <protection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wrapText="1"/>
    </xf>
    <xf numFmtId="49" fontId="5" fillId="0" borderId="34" xfId="0" applyNumberFormat="1" applyFont="1" applyBorder="1" applyAlignment="1">
      <alignment horizontal="center" vertical="center" wrapText="1"/>
    </xf>
    <xf numFmtId="0" fontId="9" fillId="0" borderId="35" xfId="0" applyFont="1" applyBorder="1" applyAlignment="1">
      <alignment vertical="top" wrapText="1"/>
    </xf>
    <xf numFmtId="49" fontId="9" fillId="0" borderId="26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vertical="top" wrapText="1"/>
    </xf>
    <xf numFmtId="175" fontId="9" fillId="0" borderId="25" xfId="0" applyNumberFormat="1" applyFont="1" applyBorder="1" applyAlignment="1">
      <alignment vertical="center" wrapText="1"/>
    </xf>
    <xf numFmtId="175" fontId="9" fillId="0" borderId="24" xfId="0" applyNumberFormat="1" applyFont="1" applyBorder="1" applyAlignment="1">
      <alignment vertical="center" wrapText="1"/>
    </xf>
    <xf numFmtId="175" fontId="9" fillId="0" borderId="26" xfId="0" applyNumberFormat="1" applyFont="1" applyBorder="1" applyAlignment="1">
      <alignment vertical="center" wrapText="1"/>
    </xf>
    <xf numFmtId="175" fontId="9" fillId="0" borderId="27" xfId="0" applyNumberFormat="1" applyFont="1" applyBorder="1" applyAlignment="1">
      <alignment vertical="center" wrapText="1"/>
    </xf>
    <xf numFmtId="175" fontId="9" fillId="0" borderId="12" xfId="0" applyNumberFormat="1" applyFont="1" applyBorder="1" applyAlignment="1">
      <alignment vertical="center" wrapText="1"/>
    </xf>
    <xf numFmtId="175" fontId="5" fillId="0" borderId="12" xfId="0" applyNumberFormat="1" applyFont="1" applyBorder="1" applyAlignment="1">
      <alignment vertical="center" wrapText="1"/>
    </xf>
    <xf numFmtId="0" fontId="16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2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5;&#1088;&#1077;&#1084;&#1077;&#1085;&#1082;&#1086;%20&#1040;%20&#1040;\&#1052;&#1086;&#1080;%20&#1076;&#1086;&#1082;&#1091;&#1084;&#1077;&#1085;&#1090;&#1099;\&#1057;&#1077;&#1089;&#1110;&#1103;%2012\&#1056;&#1110;&#1096;&#1077;&#1085;&#1085;&#1103;%2012%20&#1089;&#1077;&#1089;&#1110;&#1111;\&#1055;&#1088;&#1086;&#1077;&#1082;&#1090;%20&#1086;&#1073;&#1083;&#1072;&#1089;&#1085;&#1086;&#1081;%202011_201012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"/>
      <sheetName val="проект"/>
      <sheetName val="1310"/>
      <sheetName val="2410"/>
    </sheetNames>
    <sheetDataSet>
      <sheetData sheetId="1">
        <row r="296">
          <cell r="AA296">
            <v>743833.5560000001</v>
          </cell>
          <cell r="BQ296">
            <v>137386.87099999998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2"/>
  <sheetViews>
    <sheetView tabSelected="1" zoomScalePageLayoutView="0" workbookViewId="0" topLeftCell="A9">
      <pane ySplit="2925" topLeftCell="A38" activePane="bottomLeft" state="split"/>
      <selection pane="topLeft" activeCell="B6" sqref="B6:M6"/>
      <selection pane="bottomLeft" activeCell="C83" sqref="C83"/>
    </sheetView>
  </sheetViews>
  <sheetFormatPr defaultColWidth="9.00390625" defaultRowHeight="12.75" outlineLevelRow="1"/>
  <cols>
    <col min="1" max="1" width="11.00390625" style="29" customWidth="1"/>
    <col min="2" max="2" width="48.00390625" style="3" customWidth="1"/>
    <col min="3" max="3" width="21.00390625" style="3" bestFit="1" customWidth="1"/>
    <col min="4" max="4" width="13.75390625" style="3" customWidth="1"/>
    <col min="5" max="5" width="12.875" style="3" customWidth="1"/>
    <col min="6" max="6" width="14.75390625" style="3" bestFit="1" customWidth="1"/>
    <col min="7" max="8" width="11.625" style="3" customWidth="1"/>
    <col min="9" max="9" width="10.75390625" style="3" customWidth="1"/>
    <col min="10" max="10" width="16.875" style="3" customWidth="1"/>
    <col min="11" max="11" width="15.00390625" style="3" customWidth="1"/>
    <col min="12" max="12" width="11.25390625" style="3" customWidth="1"/>
    <col min="13" max="13" width="18.00390625" style="3" bestFit="1" customWidth="1"/>
    <col min="14" max="14" width="11.875" style="3" bestFit="1" customWidth="1"/>
    <col min="15" max="16384" width="9.125" style="3" customWidth="1"/>
  </cols>
  <sheetData>
    <row r="1" spans="1:13" ht="14.25" customHeight="1">
      <c r="A1" s="28"/>
      <c r="B1" s="2"/>
      <c r="C1" s="2"/>
      <c r="D1" s="2"/>
      <c r="E1" s="2"/>
      <c r="F1" s="2"/>
      <c r="G1" s="2"/>
      <c r="H1" s="2"/>
      <c r="I1" s="7"/>
      <c r="J1" s="149" t="s">
        <v>122</v>
      </c>
      <c r="K1" s="149"/>
      <c r="L1" s="149"/>
      <c r="M1" s="149"/>
    </row>
    <row r="2" spans="1:13" ht="12.75" customHeight="1">
      <c r="A2" s="28"/>
      <c r="B2" s="2"/>
      <c r="C2" s="2"/>
      <c r="D2" s="2"/>
      <c r="E2" s="2"/>
      <c r="F2" s="2"/>
      <c r="G2" s="2"/>
      <c r="H2" s="2"/>
      <c r="I2" s="8"/>
      <c r="J2" s="150" t="s">
        <v>55</v>
      </c>
      <c r="K2" s="150"/>
      <c r="L2" s="150"/>
      <c r="M2" s="150"/>
    </row>
    <row r="3" spans="1:13" ht="12.75" customHeight="1">
      <c r="A3" s="28"/>
      <c r="B3" s="2"/>
      <c r="C3" s="2"/>
      <c r="D3" s="2"/>
      <c r="E3" s="2"/>
      <c r="F3" s="2"/>
      <c r="G3" s="2"/>
      <c r="H3" s="2"/>
      <c r="I3" s="5"/>
      <c r="J3" s="151" t="s">
        <v>105</v>
      </c>
      <c r="K3" s="151"/>
      <c r="L3" s="151"/>
      <c r="M3" s="151"/>
    </row>
    <row r="4" spans="1:16" ht="12.75" customHeight="1">
      <c r="A4" s="28"/>
      <c r="B4" s="2"/>
      <c r="C4" s="2"/>
      <c r="D4" s="48"/>
      <c r="E4" s="2"/>
      <c r="F4" s="2"/>
      <c r="G4" s="2"/>
      <c r="H4" s="2"/>
      <c r="I4" s="7"/>
      <c r="J4" s="149" t="s">
        <v>123</v>
      </c>
      <c r="K4" s="149"/>
      <c r="L4" s="149"/>
      <c r="M4" s="149"/>
      <c r="N4" s="7"/>
      <c r="O4" s="7"/>
      <c r="P4" s="7"/>
    </row>
    <row r="5" spans="1:13" ht="15" customHeight="1">
      <c r="A5" s="28"/>
      <c r="B5" s="2"/>
      <c r="C5" s="2"/>
      <c r="D5" s="2"/>
      <c r="E5" s="2"/>
      <c r="F5" s="2"/>
      <c r="G5" s="2"/>
      <c r="H5" s="2"/>
      <c r="I5"/>
      <c r="J5" s="149"/>
      <c r="K5" s="149"/>
      <c r="L5" s="149"/>
      <c r="M5" s="149"/>
    </row>
    <row r="6" spans="1:13" ht="36" customHeight="1">
      <c r="A6" s="28"/>
      <c r="B6" s="166" t="s">
        <v>88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</row>
    <row r="7" spans="1:13" ht="15" customHeight="1">
      <c r="A7" s="28"/>
      <c r="B7" s="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2:13" ht="12.75">
      <c r="B8" s="9"/>
      <c r="M8" s="21" t="s">
        <v>18</v>
      </c>
    </row>
    <row r="9" spans="1:13" ht="12.75">
      <c r="A9" s="160" t="s">
        <v>8</v>
      </c>
      <c r="B9" s="160" t="s">
        <v>7</v>
      </c>
      <c r="C9" s="161" t="s">
        <v>57</v>
      </c>
      <c r="D9" s="161"/>
      <c r="E9" s="161"/>
      <c r="F9" s="153" t="s">
        <v>58</v>
      </c>
      <c r="G9" s="154"/>
      <c r="H9" s="154"/>
      <c r="I9" s="154"/>
      <c r="J9" s="154"/>
      <c r="K9" s="154"/>
      <c r="L9" s="155"/>
      <c r="M9" s="165" t="s">
        <v>56</v>
      </c>
    </row>
    <row r="10" spans="1:13" ht="12.75" customHeight="1">
      <c r="A10" s="160"/>
      <c r="B10" s="160"/>
      <c r="C10" s="162" t="s">
        <v>59</v>
      </c>
      <c r="D10" s="163" t="s">
        <v>60</v>
      </c>
      <c r="E10" s="163"/>
      <c r="F10" s="162" t="s">
        <v>59</v>
      </c>
      <c r="G10" s="152" t="s">
        <v>9</v>
      </c>
      <c r="H10" s="163" t="s">
        <v>60</v>
      </c>
      <c r="I10" s="163"/>
      <c r="J10" s="152" t="s">
        <v>12</v>
      </c>
      <c r="K10" s="158" t="s">
        <v>37</v>
      </c>
      <c r="L10" s="159"/>
      <c r="M10" s="165"/>
    </row>
    <row r="11" spans="1:13" ht="21" customHeight="1">
      <c r="A11" s="160"/>
      <c r="B11" s="160"/>
      <c r="C11" s="162"/>
      <c r="D11" s="152" t="s">
        <v>10</v>
      </c>
      <c r="E11" s="152" t="s">
        <v>11</v>
      </c>
      <c r="F11" s="162"/>
      <c r="G11" s="152"/>
      <c r="H11" s="152" t="s">
        <v>10</v>
      </c>
      <c r="I11" s="152" t="s">
        <v>11</v>
      </c>
      <c r="J11" s="152"/>
      <c r="K11" s="156" t="s">
        <v>13</v>
      </c>
      <c r="L11" s="40"/>
      <c r="M11" s="165"/>
    </row>
    <row r="12" spans="1:13" ht="34.5" customHeight="1">
      <c r="A12" s="160"/>
      <c r="B12" s="160"/>
      <c r="C12" s="162"/>
      <c r="D12" s="152"/>
      <c r="E12" s="152"/>
      <c r="F12" s="162"/>
      <c r="G12" s="152"/>
      <c r="H12" s="152"/>
      <c r="I12" s="152"/>
      <c r="J12" s="152"/>
      <c r="K12" s="157"/>
      <c r="L12" s="147" t="s">
        <v>38</v>
      </c>
      <c r="M12" s="165"/>
    </row>
    <row r="13" spans="1:13" ht="93.75" customHeight="1">
      <c r="A13" s="160"/>
      <c r="B13" s="160"/>
      <c r="C13" s="162"/>
      <c r="D13" s="152"/>
      <c r="E13" s="152"/>
      <c r="F13" s="162"/>
      <c r="G13" s="152"/>
      <c r="H13" s="152"/>
      <c r="I13" s="152"/>
      <c r="J13" s="152"/>
      <c r="K13" s="148"/>
      <c r="L13" s="148"/>
      <c r="M13" s="165"/>
    </row>
    <row r="14" spans="1:13" s="11" customFormat="1" ht="12.75" customHeight="1">
      <c r="A14" s="30">
        <v>1</v>
      </c>
      <c r="B14" s="10">
        <v>2</v>
      </c>
      <c r="C14" s="10">
        <v>3</v>
      </c>
      <c r="D14" s="10">
        <v>4</v>
      </c>
      <c r="E14" s="10">
        <v>5</v>
      </c>
      <c r="F14" s="10" t="s">
        <v>36</v>
      </c>
      <c r="G14" s="10">
        <v>7</v>
      </c>
      <c r="H14" s="10">
        <v>8</v>
      </c>
      <c r="I14" s="10">
        <v>9</v>
      </c>
      <c r="J14" s="10">
        <v>10</v>
      </c>
      <c r="K14" s="10">
        <v>11</v>
      </c>
      <c r="L14" s="10">
        <v>12</v>
      </c>
      <c r="M14" s="10" t="s">
        <v>39</v>
      </c>
    </row>
    <row r="15" spans="1:14" ht="12.75">
      <c r="A15" s="139" t="s">
        <v>61</v>
      </c>
      <c r="B15" s="140" t="s">
        <v>62</v>
      </c>
      <c r="C15" s="99">
        <f aca="true" t="shared" si="0" ref="C15:M15">+C16</f>
        <v>1433.99</v>
      </c>
      <c r="D15" s="141">
        <f t="shared" si="0"/>
        <v>1210.705</v>
      </c>
      <c r="E15" s="141">
        <f t="shared" si="0"/>
        <v>110.961</v>
      </c>
      <c r="F15" s="142">
        <f t="shared" si="0"/>
        <v>56.619</v>
      </c>
      <c r="G15" s="143">
        <f t="shared" si="0"/>
        <v>47.626</v>
      </c>
      <c r="H15" s="141">
        <f t="shared" si="0"/>
        <v>17.866</v>
      </c>
      <c r="I15" s="141">
        <f t="shared" si="0"/>
        <v>33.3</v>
      </c>
      <c r="J15" s="141">
        <f t="shared" si="0"/>
        <v>0</v>
      </c>
      <c r="K15" s="141">
        <f t="shared" si="0"/>
        <v>0</v>
      </c>
      <c r="L15" s="144">
        <f t="shared" si="0"/>
        <v>0</v>
      </c>
      <c r="M15" s="142">
        <f t="shared" si="0"/>
        <v>1490.609</v>
      </c>
      <c r="N15" s="17"/>
    </row>
    <row r="16" spans="1:14" s="45" customFormat="1" ht="12.75">
      <c r="A16" s="33" t="s">
        <v>16</v>
      </c>
      <c r="B16" s="50" t="s">
        <v>17</v>
      </c>
      <c r="C16" s="71">
        <v>1433.99</v>
      </c>
      <c r="D16" s="72">
        <v>1210.705</v>
      </c>
      <c r="E16" s="72">
        <v>110.961</v>
      </c>
      <c r="F16" s="71">
        <v>56.619</v>
      </c>
      <c r="G16" s="73">
        <v>47.626</v>
      </c>
      <c r="H16" s="72">
        <v>17.866</v>
      </c>
      <c r="I16" s="72">
        <v>33.3</v>
      </c>
      <c r="J16" s="72"/>
      <c r="K16" s="72"/>
      <c r="L16" s="74"/>
      <c r="M16" s="71">
        <f>+C16+F16</f>
        <v>1490.609</v>
      </c>
      <c r="N16" s="44"/>
    </row>
    <row r="17" spans="1:14" s="24" customFormat="1" ht="12.75">
      <c r="A17" s="32" t="s">
        <v>63</v>
      </c>
      <c r="B17" s="51" t="s">
        <v>64</v>
      </c>
      <c r="C17" s="87">
        <f>C19</f>
        <v>4268.365</v>
      </c>
      <c r="D17" s="75">
        <f>D19</f>
        <v>3203.984</v>
      </c>
      <c r="E17" s="75">
        <f>E19</f>
        <v>556.034</v>
      </c>
      <c r="F17" s="76">
        <f>F19</f>
        <v>361.599</v>
      </c>
      <c r="G17" s="76">
        <f>G19</f>
        <v>360.5</v>
      </c>
      <c r="H17" s="75"/>
      <c r="I17" s="75"/>
      <c r="J17" s="75">
        <f>J19</f>
        <v>1.099</v>
      </c>
      <c r="K17" s="75">
        <f>J17</f>
        <v>1.099</v>
      </c>
      <c r="L17" s="77">
        <f>K17</f>
        <v>1.099</v>
      </c>
      <c r="M17" s="76">
        <f>+C17+F17</f>
        <v>4629.964</v>
      </c>
      <c r="N17" s="4"/>
    </row>
    <row r="18" spans="1:14" s="45" customFormat="1" ht="63.75" hidden="1" outlineLevel="1">
      <c r="A18" s="34" t="s">
        <v>3</v>
      </c>
      <c r="B18" s="127" t="s">
        <v>21</v>
      </c>
      <c r="C18" s="71"/>
      <c r="D18" s="78"/>
      <c r="E18" s="78"/>
      <c r="F18" s="71">
        <f aca="true" t="shared" si="1" ref="F18:F25">+G18+J18</f>
        <v>0</v>
      </c>
      <c r="G18" s="79"/>
      <c r="H18" s="78"/>
      <c r="I18" s="78"/>
      <c r="J18" s="78"/>
      <c r="K18" s="78"/>
      <c r="L18" s="80"/>
      <c r="M18" s="71">
        <f>+C18+F18</f>
        <v>0</v>
      </c>
      <c r="N18" s="44"/>
    </row>
    <row r="19" spans="1:14" s="45" customFormat="1" ht="12.75" outlineLevel="1">
      <c r="A19" s="33" t="s">
        <v>113</v>
      </c>
      <c r="B19" s="63" t="s">
        <v>114</v>
      </c>
      <c r="C19" s="71">
        <v>4268.365</v>
      </c>
      <c r="D19" s="78">
        <v>3203.984</v>
      </c>
      <c r="E19" s="78">
        <v>556.034</v>
      </c>
      <c r="F19" s="71">
        <v>361.599</v>
      </c>
      <c r="G19" s="79">
        <v>360.5</v>
      </c>
      <c r="H19" s="78"/>
      <c r="I19" s="78"/>
      <c r="J19" s="78">
        <v>1.099</v>
      </c>
      <c r="K19" s="78">
        <f>J19</f>
        <v>1.099</v>
      </c>
      <c r="L19" s="80">
        <f>J19</f>
        <v>1.099</v>
      </c>
      <c r="M19" s="71">
        <f aca="true" t="shared" si="2" ref="M19:M29">+C19+F19</f>
        <v>4629.964</v>
      </c>
      <c r="N19" s="44"/>
    </row>
    <row r="20" spans="1:14" ht="15.75" customHeight="1">
      <c r="A20" s="32" t="s">
        <v>65</v>
      </c>
      <c r="B20" s="51" t="s">
        <v>66</v>
      </c>
      <c r="C20" s="71">
        <f>C24+C34</f>
        <v>23.62</v>
      </c>
      <c r="D20" s="70">
        <f>SUM(D21:D26)</f>
        <v>0</v>
      </c>
      <c r="E20" s="70">
        <f>SUM(E21:E26)</f>
        <v>0</v>
      </c>
      <c r="F20" s="76">
        <f t="shared" si="1"/>
        <v>0</v>
      </c>
      <c r="G20" s="81">
        <f aca="true" t="shared" si="3" ref="G20:L20">SUM(G21:G26)</f>
        <v>0</v>
      </c>
      <c r="H20" s="70">
        <f t="shared" si="3"/>
        <v>0</v>
      </c>
      <c r="I20" s="70">
        <f t="shared" si="3"/>
        <v>0</v>
      </c>
      <c r="J20" s="70">
        <f t="shared" si="3"/>
        <v>0</v>
      </c>
      <c r="K20" s="70">
        <f t="shared" si="3"/>
        <v>0</v>
      </c>
      <c r="L20" s="82">
        <f t="shared" si="3"/>
        <v>0</v>
      </c>
      <c r="M20" s="76">
        <f t="shared" si="2"/>
        <v>23.62</v>
      </c>
      <c r="N20" s="17"/>
    </row>
    <row r="21" spans="1:14" ht="27" customHeight="1" hidden="1" outlineLevel="1">
      <c r="A21" s="31" t="s">
        <v>26</v>
      </c>
      <c r="B21" s="53" t="s">
        <v>27</v>
      </c>
      <c r="C21" s="71"/>
      <c r="D21" s="83"/>
      <c r="E21" s="83"/>
      <c r="F21" s="71">
        <f t="shared" si="1"/>
        <v>0</v>
      </c>
      <c r="G21" s="73"/>
      <c r="H21" s="83"/>
      <c r="I21" s="83"/>
      <c r="J21" s="83"/>
      <c r="K21" s="83"/>
      <c r="L21" s="84"/>
      <c r="M21" s="71">
        <f t="shared" si="2"/>
        <v>0</v>
      </c>
      <c r="N21" s="17"/>
    </row>
    <row r="22" spans="1:14" ht="12.75" hidden="1" outlineLevel="1">
      <c r="A22" s="31" t="s">
        <v>67</v>
      </c>
      <c r="B22" s="53" t="s">
        <v>68</v>
      </c>
      <c r="C22" s="71"/>
      <c r="D22" s="83"/>
      <c r="E22" s="83"/>
      <c r="F22" s="71">
        <f t="shared" si="1"/>
        <v>0</v>
      </c>
      <c r="G22" s="79"/>
      <c r="H22" s="83"/>
      <c r="I22" s="83"/>
      <c r="J22" s="83"/>
      <c r="K22" s="83"/>
      <c r="L22" s="84"/>
      <c r="M22" s="71">
        <f t="shared" si="2"/>
        <v>0</v>
      </c>
      <c r="N22" s="17"/>
    </row>
    <row r="23" spans="1:14" ht="25.5" hidden="1" outlineLevel="1">
      <c r="A23" s="35" t="s">
        <v>69</v>
      </c>
      <c r="B23" s="53" t="s">
        <v>73</v>
      </c>
      <c r="C23" s="85"/>
      <c r="D23" s="83"/>
      <c r="E23" s="83"/>
      <c r="F23" s="71">
        <f t="shared" si="1"/>
        <v>0</v>
      </c>
      <c r="G23" s="86"/>
      <c r="H23" s="83"/>
      <c r="I23" s="83"/>
      <c r="J23" s="83"/>
      <c r="K23" s="83"/>
      <c r="L23" s="84"/>
      <c r="M23" s="71">
        <f t="shared" si="2"/>
        <v>0</v>
      </c>
      <c r="N23" s="17"/>
    </row>
    <row r="24" spans="1:14" ht="12.75" collapsed="1">
      <c r="A24" s="27" t="s">
        <v>19</v>
      </c>
      <c r="B24" s="54" t="s">
        <v>103</v>
      </c>
      <c r="C24" s="87">
        <v>3.62</v>
      </c>
      <c r="D24" s="78"/>
      <c r="E24" s="78"/>
      <c r="F24" s="71">
        <f t="shared" si="1"/>
        <v>0</v>
      </c>
      <c r="G24" s="73"/>
      <c r="H24" s="78"/>
      <c r="I24" s="78"/>
      <c r="J24" s="78"/>
      <c r="K24" s="78"/>
      <c r="L24" s="80"/>
      <c r="M24" s="71">
        <f t="shared" si="2"/>
        <v>3.62</v>
      </c>
      <c r="N24" s="17"/>
    </row>
    <row r="25" spans="1:14" ht="30" customHeight="1" hidden="1" outlineLevel="1">
      <c r="A25" s="27" t="s">
        <v>29</v>
      </c>
      <c r="B25" s="54" t="s">
        <v>30</v>
      </c>
      <c r="C25" s="88"/>
      <c r="D25" s="78"/>
      <c r="E25" s="78"/>
      <c r="F25" s="71">
        <f t="shared" si="1"/>
        <v>0</v>
      </c>
      <c r="G25" s="73"/>
      <c r="H25" s="78"/>
      <c r="I25" s="78"/>
      <c r="J25" s="78"/>
      <c r="K25" s="78"/>
      <c r="L25" s="80"/>
      <c r="M25" s="71">
        <f t="shared" si="2"/>
        <v>0</v>
      </c>
      <c r="N25" s="17"/>
    </row>
    <row r="26" spans="1:14" ht="63.75" hidden="1" outlineLevel="1" collapsed="1">
      <c r="A26" s="27" t="s">
        <v>31</v>
      </c>
      <c r="B26" s="54" t="s">
        <v>21</v>
      </c>
      <c r="C26" s="87"/>
      <c r="D26" s="78"/>
      <c r="E26" s="78"/>
      <c r="F26" s="71">
        <f aca="true" t="shared" si="4" ref="F26:F62">+G26+J26</f>
        <v>0</v>
      </c>
      <c r="G26" s="73"/>
      <c r="H26" s="78"/>
      <c r="I26" s="78"/>
      <c r="J26" s="78"/>
      <c r="K26" s="78"/>
      <c r="L26" s="80"/>
      <c r="M26" s="85">
        <f t="shared" si="2"/>
        <v>0</v>
      </c>
      <c r="N26" s="17"/>
    </row>
    <row r="27" spans="1:14" ht="13.5" customHeight="1" hidden="1" outlineLevel="1" collapsed="1">
      <c r="A27" s="32">
        <v>100000</v>
      </c>
      <c r="B27" s="51" t="s">
        <v>74</v>
      </c>
      <c r="C27" s="76">
        <f>SUM(C28:C33)</f>
        <v>0</v>
      </c>
      <c r="D27" s="70">
        <f>SUM(D28:D33)</f>
        <v>0</v>
      </c>
      <c r="E27" s="70">
        <f>SUM(E28:E33)</f>
        <v>0</v>
      </c>
      <c r="F27" s="89">
        <f t="shared" si="4"/>
        <v>0</v>
      </c>
      <c r="G27" s="81">
        <f aca="true" t="shared" si="5" ref="G27:L27">SUM(G28:G33)</f>
        <v>0</v>
      </c>
      <c r="H27" s="70">
        <f t="shared" si="5"/>
        <v>0</v>
      </c>
      <c r="I27" s="70">
        <f t="shared" si="5"/>
        <v>0</v>
      </c>
      <c r="J27" s="70">
        <f t="shared" si="5"/>
        <v>0</v>
      </c>
      <c r="K27" s="70">
        <f t="shared" si="5"/>
        <v>0</v>
      </c>
      <c r="L27" s="82">
        <f t="shared" si="5"/>
        <v>0</v>
      </c>
      <c r="M27" s="89">
        <f t="shared" si="2"/>
        <v>0</v>
      </c>
      <c r="N27" s="17"/>
    </row>
    <row r="28" spans="1:14" ht="12.75" hidden="1" outlineLevel="1">
      <c r="A28" s="35" t="s">
        <v>33</v>
      </c>
      <c r="B28" s="127" t="s">
        <v>0</v>
      </c>
      <c r="C28" s="71"/>
      <c r="D28" s="83"/>
      <c r="E28" s="83"/>
      <c r="F28" s="90">
        <f t="shared" si="4"/>
        <v>0</v>
      </c>
      <c r="G28" s="79"/>
      <c r="H28" s="83"/>
      <c r="I28" s="83"/>
      <c r="J28" s="83"/>
      <c r="K28" s="83"/>
      <c r="L28" s="84"/>
      <c r="M28" s="90">
        <f t="shared" si="2"/>
        <v>0</v>
      </c>
      <c r="N28" s="17"/>
    </row>
    <row r="29" spans="1:14" ht="15.75" customHeight="1" hidden="1" outlineLevel="1" collapsed="1">
      <c r="A29" s="35" t="s">
        <v>33</v>
      </c>
      <c r="B29" s="53" t="s">
        <v>0</v>
      </c>
      <c r="C29" s="71"/>
      <c r="D29" s="83"/>
      <c r="E29" s="83"/>
      <c r="F29" s="90">
        <f t="shared" si="4"/>
        <v>0</v>
      </c>
      <c r="G29" s="79"/>
      <c r="H29" s="83"/>
      <c r="I29" s="83"/>
      <c r="J29" s="83"/>
      <c r="K29" s="83"/>
      <c r="L29" s="84"/>
      <c r="M29" s="90">
        <f t="shared" si="2"/>
        <v>0</v>
      </c>
      <c r="N29" s="17"/>
    </row>
    <row r="30" spans="1:14" ht="12.75" hidden="1" outlineLevel="1">
      <c r="A30" s="31" t="s">
        <v>79</v>
      </c>
      <c r="B30" s="55" t="s">
        <v>90</v>
      </c>
      <c r="C30" s="71"/>
      <c r="D30" s="83"/>
      <c r="E30" s="83"/>
      <c r="F30" s="90">
        <f t="shared" si="4"/>
        <v>0</v>
      </c>
      <c r="G30" s="91"/>
      <c r="H30" s="83"/>
      <c r="I30" s="83"/>
      <c r="J30" s="83"/>
      <c r="K30" s="83"/>
      <c r="L30" s="84"/>
      <c r="M30" s="90">
        <f aca="true" t="shared" si="6" ref="M30:M58">+C30+F30</f>
        <v>0</v>
      </c>
      <c r="N30" s="17"/>
    </row>
    <row r="31" spans="1:14" ht="53.25" customHeight="1" hidden="1" outlineLevel="1" collapsed="1">
      <c r="A31" s="31" t="s">
        <v>75</v>
      </c>
      <c r="B31" s="55" t="s">
        <v>76</v>
      </c>
      <c r="C31" s="71"/>
      <c r="D31" s="83"/>
      <c r="E31" s="83"/>
      <c r="F31" s="90">
        <f t="shared" si="4"/>
        <v>0</v>
      </c>
      <c r="G31" s="91"/>
      <c r="H31" s="83"/>
      <c r="I31" s="83"/>
      <c r="J31" s="83"/>
      <c r="K31" s="83"/>
      <c r="L31" s="84"/>
      <c r="M31" s="90">
        <f t="shared" si="6"/>
        <v>0</v>
      </c>
      <c r="N31" s="17"/>
    </row>
    <row r="32" spans="1:14" ht="63.75" hidden="1" outlineLevel="1" collapsed="1">
      <c r="A32" s="31" t="s">
        <v>34</v>
      </c>
      <c r="B32" s="55" t="s">
        <v>91</v>
      </c>
      <c r="C32" s="71"/>
      <c r="D32" s="83"/>
      <c r="E32" s="83"/>
      <c r="F32" s="90">
        <f t="shared" si="4"/>
        <v>0</v>
      </c>
      <c r="G32" s="91"/>
      <c r="H32" s="83"/>
      <c r="I32" s="83"/>
      <c r="J32" s="83"/>
      <c r="K32" s="83"/>
      <c r="L32" s="84"/>
      <c r="M32" s="90">
        <f t="shared" si="6"/>
        <v>0</v>
      </c>
      <c r="N32" s="17"/>
    </row>
    <row r="33" spans="1:14" ht="102" hidden="1" outlineLevel="1" collapsed="1">
      <c r="A33" s="67" t="s">
        <v>72</v>
      </c>
      <c r="B33" s="128" t="s">
        <v>89</v>
      </c>
      <c r="C33" s="92"/>
      <c r="D33" s="93"/>
      <c r="E33" s="93"/>
      <c r="F33" s="94">
        <f t="shared" si="4"/>
        <v>0</v>
      </c>
      <c r="G33" s="95"/>
      <c r="H33" s="93"/>
      <c r="I33" s="93"/>
      <c r="J33" s="93"/>
      <c r="K33" s="93"/>
      <c r="L33" s="96"/>
      <c r="M33" s="94">
        <f t="shared" si="6"/>
        <v>0</v>
      </c>
      <c r="N33" s="17"/>
    </row>
    <row r="34" spans="1:14" ht="63.75" customHeight="1" outlineLevel="1">
      <c r="A34" s="69" t="s">
        <v>118</v>
      </c>
      <c r="B34" s="129" t="s">
        <v>119</v>
      </c>
      <c r="C34" s="97">
        <v>20</v>
      </c>
      <c r="D34" s="97"/>
      <c r="E34" s="97"/>
      <c r="F34" s="98"/>
      <c r="G34" s="97"/>
      <c r="H34" s="97"/>
      <c r="I34" s="97"/>
      <c r="J34" s="97"/>
      <c r="K34" s="97"/>
      <c r="L34" s="97"/>
      <c r="M34" s="71">
        <f t="shared" si="6"/>
        <v>20</v>
      </c>
      <c r="N34" s="17"/>
    </row>
    <row r="35" spans="1:14" ht="12.75" outlineLevel="1">
      <c r="A35" s="68" t="s">
        <v>108</v>
      </c>
      <c r="B35" s="130" t="s">
        <v>2</v>
      </c>
      <c r="C35" s="99">
        <v>0</v>
      </c>
      <c r="D35" s="100"/>
      <c r="E35" s="100"/>
      <c r="F35" s="101"/>
      <c r="G35" s="102"/>
      <c r="H35" s="100"/>
      <c r="I35" s="100"/>
      <c r="J35" s="100"/>
      <c r="K35" s="100"/>
      <c r="L35" s="103"/>
      <c r="M35" s="99">
        <f t="shared" si="6"/>
        <v>0</v>
      </c>
      <c r="N35" s="17"/>
    </row>
    <row r="36" spans="1:14" ht="16.5" customHeight="1" outlineLevel="1">
      <c r="A36" s="64" t="s">
        <v>33</v>
      </c>
      <c r="B36" s="135" t="s">
        <v>20</v>
      </c>
      <c r="C36" s="71">
        <v>15.344</v>
      </c>
      <c r="D36" s="83"/>
      <c r="E36" s="83"/>
      <c r="F36" s="90">
        <v>28.401</v>
      </c>
      <c r="G36" s="91">
        <f>F36</f>
        <v>28.401</v>
      </c>
      <c r="H36" s="83"/>
      <c r="I36" s="83"/>
      <c r="J36" s="83"/>
      <c r="K36" s="83"/>
      <c r="L36" s="84"/>
      <c r="M36" s="71">
        <f t="shared" si="6"/>
        <v>43.745</v>
      </c>
      <c r="N36" s="17"/>
    </row>
    <row r="37" spans="1:14" ht="16.5" customHeight="1" outlineLevel="1">
      <c r="A37" s="65" t="s">
        <v>116</v>
      </c>
      <c r="B37" s="131" t="s">
        <v>117</v>
      </c>
      <c r="C37" s="71">
        <v>109.937</v>
      </c>
      <c r="D37" s="83"/>
      <c r="E37" s="83">
        <v>3.065</v>
      </c>
      <c r="F37" s="90"/>
      <c r="G37" s="91"/>
      <c r="H37" s="83"/>
      <c r="I37" s="83"/>
      <c r="J37" s="83"/>
      <c r="K37" s="83"/>
      <c r="L37" s="84"/>
      <c r="M37" s="71">
        <f t="shared" si="6"/>
        <v>109.937</v>
      </c>
      <c r="N37" s="17"/>
    </row>
    <row r="38" spans="1:14" ht="12.75" outlineLevel="1">
      <c r="A38" s="64" t="s">
        <v>109</v>
      </c>
      <c r="B38" s="66" t="s">
        <v>54</v>
      </c>
      <c r="C38" s="71">
        <v>400.247</v>
      </c>
      <c r="D38" s="83"/>
      <c r="E38" s="83">
        <v>293.899</v>
      </c>
      <c r="F38" s="90">
        <v>137.615</v>
      </c>
      <c r="G38" s="91">
        <f>F38</f>
        <v>137.615</v>
      </c>
      <c r="H38" s="83"/>
      <c r="I38" s="83">
        <v>13</v>
      </c>
      <c r="J38" s="83"/>
      <c r="K38" s="83"/>
      <c r="L38" s="84"/>
      <c r="M38" s="71">
        <f t="shared" si="6"/>
        <v>537.8620000000001</v>
      </c>
      <c r="N38" s="17"/>
    </row>
    <row r="39" spans="1:14" ht="12.75">
      <c r="A39" s="32">
        <v>110000</v>
      </c>
      <c r="B39" s="51" t="s">
        <v>77</v>
      </c>
      <c r="C39" s="76">
        <f>SUM(C40:C43)</f>
        <v>402.586</v>
      </c>
      <c r="D39" s="76">
        <f aca="true" t="shared" si="7" ref="D39:K39">SUM(D40:D43)</f>
        <v>344.231</v>
      </c>
      <c r="E39" s="76">
        <f t="shared" si="7"/>
        <v>31.515</v>
      </c>
      <c r="F39" s="76">
        <f t="shared" si="7"/>
        <v>0</v>
      </c>
      <c r="G39" s="76">
        <f t="shared" si="7"/>
        <v>0</v>
      </c>
      <c r="H39" s="76">
        <f t="shared" si="7"/>
        <v>0</v>
      </c>
      <c r="I39" s="76">
        <f t="shared" si="7"/>
        <v>0</v>
      </c>
      <c r="J39" s="76">
        <f t="shared" si="7"/>
        <v>0</v>
      </c>
      <c r="K39" s="76">
        <f t="shared" si="7"/>
        <v>0</v>
      </c>
      <c r="L39" s="82">
        <f>SUM(L41:L43)</f>
        <v>0</v>
      </c>
      <c r="M39" s="89">
        <f t="shared" si="6"/>
        <v>402.586</v>
      </c>
      <c r="N39" s="17"/>
    </row>
    <row r="40" spans="1:14" ht="27" customHeight="1">
      <c r="A40" s="33" t="s">
        <v>126</v>
      </c>
      <c r="B40" s="50" t="s">
        <v>127</v>
      </c>
      <c r="C40" s="146">
        <v>20</v>
      </c>
      <c r="D40" s="70"/>
      <c r="E40" s="70"/>
      <c r="F40" s="89"/>
      <c r="G40" s="81"/>
      <c r="H40" s="70"/>
      <c r="I40" s="70"/>
      <c r="J40" s="70"/>
      <c r="K40" s="70"/>
      <c r="L40" s="82"/>
      <c r="M40" s="89"/>
      <c r="N40" s="17"/>
    </row>
    <row r="41" spans="1:14" ht="30" customHeight="1">
      <c r="A41" s="35" t="s">
        <v>40</v>
      </c>
      <c r="B41" s="53" t="s">
        <v>41</v>
      </c>
      <c r="C41" s="87">
        <v>382.586</v>
      </c>
      <c r="D41" s="72">
        <v>344.231</v>
      </c>
      <c r="E41" s="72">
        <v>31.515</v>
      </c>
      <c r="F41" s="104">
        <f t="shared" si="4"/>
        <v>0</v>
      </c>
      <c r="G41" s="73"/>
      <c r="H41" s="72"/>
      <c r="I41" s="72"/>
      <c r="J41" s="72"/>
      <c r="K41" s="72"/>
      <c r="L41" s="74"/>
      <c r="M41" s="104">
        <f t="shared" si="6"/>
        <v>382.586</v>
      </c>
      <c r="N41" s="17"/>
    </row>
    <row r="42" spans="1:14" ht="12.75" hidden="1" outlineLevel="1" collapsed="1">
      <c r="A42" s="35" t="s">
        <v>70</v>
      </c>
      <c r="B42" s="53" t="s">
        <v>71</v>
      </c>
      <c r="C42" s="71"/>
      <c r="D42" s="105"/>
      <c r="E42" s="105"/>
      <c r="F42" s="104">
        <f t="shared" si="4"/>
        <v>0</v>
      </c>
      <c r="G42" s="86"/>
      <c r="H42" s="105"/>
      <c r="I42" s="105"/>
      <c r="J42" s="105"/>
      <c r="K42" s="105"/>
      <c r="L42" s="106"/>
      <c r="M42" s="104">
        <f t="shared" si="6"/>
        <v>0</v>
      </c>
      <c r="N42" s="17"/>
    </row>
    <row r="43" spans="1:14" ht="12.75" hidden="1" outlineLevel="1">
      <c r="A43" s="35">
        <v>110300</v>
      </c>
      <c r="B43" s="53" t="s">
        <v>78</v>
      </c>
      <c r="C43" s="71"/>
      <c r="D43" s="105"/>
      <c r="E43" s="105"/>
      <c r="F43" s="104">
        <f t="shared" si="4"/>
        <v>0</v>
      </c>
      <c r="G43" s="86"/>
      <c r="H43" s="105"/>
      <c r="I43" s="105"/>
      <c r="J43" s="105"/>
      <c r="K43" s="105"/>
      <c r="L43" s="106"/>
      <c r="M43" s="90">
        <f t="shared" si="6"/>
        <v>0</v>
      </c>
      <c r="N43" s="17"/>
    </row>
    <row r="44" spans="1:14" ht="12.75" outlineLevel="1">
      <c r="A44" s="35" t="s">
        <v>124</v>
      </c>
      <c r="B44" s="53" t="s">
        <v>125</v>
      </c>
      <c r="C44" s="71">
        <v>3</v>
      </c>
      <c r="D44" s="105"/>
      <c r="E44" s="105"/>
      <c r="F44" s="104"/>
      <c r="G44" s="86"/>
      <c r="H44" s="105"/>
      <c r="I44" s="105"/>
      <c r="J44" s="105"/>
      <c r="K44" s="105"/>
      <c r="L44" s="106"/>
      <c r="M44" s="90">
        <f t="shared" si="6"/>
        <v>3</v>
      </c>
      <c r="N44" s="17"/>
    </row>
    <row r="45" spans="1:14" ht="12.75">
      <c r="A45" s="32">
        <v>150000</v>
      </c>
      <c r="B45" s="51" t="s">
        <v>80</v>
      </c>
      <c r="C45" s="76">
        <f>+C46+C48+C47+C49+C50</f>
        <v>0</v>
      </c>
      <c r="D45" s="70">
        <f>+D46+D48+D47+D49+D50</f>
        <v>0</v>
      </c>
      <c r="E45" s="70">
        <f>+E46+E48+E47+E49+E50</f>
        <v>0</v>
      </c>
      <c r="F45" s="89">
        <f t="shared" si="4"/>
        <v>1183.524</v>
      </c>
      <c r="G45" s="81">
        <f aca="true" t="shared" si="8" ref="G45:L45">+G46+G48+G47+G49+G50</f>
        <v>0</v>
      </c>
      <c r="H45" s="70">
        <f t="shared" si="8"/>
        <v>0</v>
      </c>
      <c r="I45" s="70">
        <f t="shared" si="8"/>
        <v>0</v>
      </c>
      <c r="J45" s="70">
        <f t="shared" si="8"/>
        <v>1183.524</v>
      </c>
      <c r="K45" s="70">
        <f t="shared" si="8"/>
        <v>1183.524</v>
      </c>
      <c r="L45" s="82">
        <f t="shared" si="8"/>
        <v>136.51</v>
      </c>
      <c r="M45" s="89">
        <f t="shared" si="6"/>
        <v>1183.524</v>
      </c>
      <c r="N45" s="17"/>
    </row>
    <row r="46" spans="1:14" ht="12.75">
      <c r="A46" s="31">
        <v>150101</v>
      </c>
      <c r="B46" s="55" t="s">
        <v>81</v>
      </c>
      <c r="C46" s="71"/>
      <c r="D46" s="83"/>
      <c r="E46" s="83"/>
      <c r="F46" s="90">
        <v>1183.524</v>
      </c>
      <c r="G46" s="91"/>
      <c r="H46" s="83"/>
      <c r="I46" s="83"/>
      <c r="J46" s="83">
        <v>1183.524</v>
      </c>
      <c r="K46" s="83">
        <f>+J46</f>
        <v>1183.524</v>
      </c>
      <c r="L46" s="84">
        <v>136.51</v>
      </c>
      <c r="M46" s="90">
        <f t="shared" si="6"/>
        <v>1183.524</v>
      </c>
      <c r="N46" s="17"/>
    </row>
    <row r="47" spans="1:14" ht="25.5" hidden="1" outlineLevel="1">
      <c r="A47" s="26" t="s">
        <v>104</v>
      </c>
      <c r="B47" s="132" t="s">
        <v>47</v>
      </c>
      <c r="C47" s="71"/>
      <c r="D47" s="83"/>
      <c r="E47" s="83"/>
      <c r="F47" s="90">
        <f t="shared" si="4"/>
        <v>0</v>
      </c>
      <c r="G47" s="91"/>
      <c r="H47" s="83"/>
      <c r="I47" s="83"/>
      <c r="J47" s="83"/>
      <c r="K47" s="83"/>
      <c r="L47" s="84"/>
      <c r="M47" s="90">
        <f t="shared" si="6"/>
        <v>0</v>
      </c>
      <c r="N47" s="17"/>
    </row>
    <row r="48" spans="1:14" ht="25.5" hidden="1" outlineLevel="1">
      <c r="A48" s="31" t="s">
        <v>82</v>
      </c>
      <c r="B48" s="56" t="s">
        <v>83</v>
      </c>
      <c r="C48" s="71"/>
      <c r="D48" s="83"/>
      <c r="E48" s="83"/>
      <c r="F48" s="90">
        <f t="shared" si="4"/>
        <v>0</v>
      </c>
      <c r="G48" s="91"/>
      <c r="H48" s="83"/>
      <c r="I48" s="83"/>
      <c r="J48" s="83"/>
      <c r="K48" s="83"/>
      <c r="L48" s="84"/>
      <c r="M48" s="90">
        <f t="shared" si="6"/>
        <v>0</v>
      </c>
      <c r="N48" s="17"/>
    </row>
    <row r="49" spans="1:14" ht="25.5" hidden="1" outlineLevel="1">
      <c r="A49" s="31" t="s">
        <v>84</v>
      </c>
      <c r="B49" s="56" t="s">
        <v>46</v>
      </c>
      <c r="C49" s="71"/>
      <c r="D49" s="83"/>
      <c r="E49" s="83"/>
      <c r="F49" s="90">
        <f t="shared" si="4"/>
        <v>0</v>
      </c>
      <c r="G49" s="91"/>
      <c r="H49" s="83"/>
      <c r="I49" s="83"/>
      <c r="J49" s="83"/>
      <c r="K49" s="83"/>
      <c r="L49" s="84"/>
      <c r="M49" s="90">
        <f t="shared" si="6"/>
        <v>0</v>
      </c>
      <c r="N49" s="17"/>
    </row>
    <row r="50" spans="1:14" ht="25.5" hidden="1" outlineLevel="1">
      <c r="A50" s="31" t="s">
        <v>85</v>
      </c>
      <c r="B50" s="56" t="s">
        <v>86</v>
      </c>
      <c r="C50" s="71"/>
      <c r="D50" s="83"/>
      <c r="E50" s="83"/>
      <c r="F50" s="90">
        <f t="shared" si="4"/>
        <v>0</v>
      </c>
      <c r="G50" s="91"/>
      <c r="H50" s="83"/>
      <c r="I50" s="83"/>
      <c r="J50" s="83"/>
      <c r="K50" s="83"/>
      <c r="L50" s="84"/>
      <c r="M50" s="90">
        <f t="shared" si="6"/>
        <v>0</v>
      </c>
      <c r="N50" s="17"/>
    </row>
    <row r="51" spans="1:14" ht="12.75" hidden="1" outlineLevel="1" collapsed="1">
      <c r="A51" s="31">
        <v>150122</v>
      </c>
      <c r="B51" s="53" t="s">
        <v>32</v>
      </c>
      <c r="C51" s="71"/>
      <c r="D51" s="83"/>
      <c r="E51" s="83"/>
      <c r="F51" s="90">
        <f t="shared" si="4"/>
        <v>0</v>
      </c>
      <c r="G51" s="91"/>
      <c r="H51" s="83"/>
      <c r="I51" s="83"/>
      <c r="J51" s="83"/>
      <c r="K51" s="83"/>
      <c r="L51" s="84"/>
      <c r="M51" s="90">
        <f t="shared" si="6"/>
        <v>0</v>
      </c>
      <c r="N51" s="17"/>
    </row>
    <row r="52" spans="1:14" s="24" customFormat="1" ht="25.5" hidden="1" outlineLevel="1" collapsed="1">
      <c r="A52" s="32" t="s">
        <v>99</v>
      </c>
      <c r="B52" s="57" t="s">
        <v>100</v>
      </c>
      <c r="C52" s="76">
        <f>+C53</f>
        <v>0</v>
      </c>
      <c r="D52" s="107">
        <f>+D53</f>
        <v>0</v>
      </c>
      <c r="E52" s="107">
        <f>+E53</f>
        <v>0</v>
      </c>
      <c r="F52" s="89">
        <f t="shared" si="4"/>
        <v>0</v>
      </c>
      <c r="G52" s="108">
        <f aca="true" t="shared" si="9" ref="G52:L52">+G53</f>
        <v>0</v>
      </c>
      <c r="H52" s="107">
        <f t="shared" si="9"/>
        <v>0</v>
      </c>
      <c r="I52" s="107">
        <f t="shared" si="9"/>
        <v>0</v>
      </c>
      <c r="J52" s="107">
        <f t="shared" si="9"/>
        <v>0</v>
      </c>
      <c r="K52" s="107">
        <f t="shared" si="9"/>
        <v>0</v>
      </c>
      <c r="L52" s="109">
        <f t="shared" si="9"/>
        <v>0</v>
      </c>
      <c r="M52" s="89">
        <f t="shared" si="6"/>
        <v>0</v>
      </c>
      <c r="N52" s="17"/>
    </row>
    <row r="53" spans="1:14" ht="12.75" hidden="1" outlineLevel="1">
      <c r="A53" s="25" t="s">
        <v>50</v>
      </c>
      <c r="B53" s="133" t="s">
        <v>51</v>
      </c>
      <c r="C53" s="71"/>
      <c r="D53" s="83"/>
      <c r="E53" s="83"/>
      <c r="F53" s="90">
        <f t="shared" si="4"/>
        <v>0</v>
      </c>
      <c r="G53" s="110"/>
      <c r="H53" s="83"/>
      <c r="I53" s="83"/>
      <c r="J53" s="83"/>
      <c r="K53" s="83"/>
      <c r="L53" s="84"/>
      <c r="M53" s="90">
        <f t="shared" si="6"/>
        <v>0</v>
      </c>
      <c r="N53" s="17"/>
    </row>
    <row r="54" spans="1:14" s="24" customFormat="1" ht="25.5" hidden="1" outlineLevel="1">
      <c r="A54" s="36" t="s">
        <v>102</v>
      </c>
      <c r="B54" s="58" t="s">
        <v>101</v>
      </c>
      <c r="C54" s="76">
        <f>+C55</f>
        <v>0</v>
      </c>
      <c r="D54" s="107">
        <f>+D55</f>
        <v>0</v>
      </c>
      <c r="E54" s="107">
        <f>+E55</f>
        <v>0</v>
      </c>
      <c r="F54" s="111">
        <f t="shared" si="4"/>
        <v>0</v>
      </c>
      <c r="G54" s="108">
        <f aca="true" t="shared" si="10" ref="G54:L54">+G55</f>
        <v>0</v>
      </c>
      <c r="H54" s="107">
        <f t="shared" si="10"/>
        <v>0</v>
      </c>
      <c r="I54" s="107">
        <f t="shared" si="10"/>
        <v>0</v>
      </c>
      <c r="J54" s="107">
        <f t="shared" si="10"/>
        <v>0</v>
      </c>
      <c r="K54" s="107">
        <f t="shared" si="10"/>
        <v>0</v>
      </c>
      <c r="L54" s="109">
        <f t="shared" si="10"/>
        <v>0</v>
      </c>
      <c r="M54" s="111">
        <f t="shared" si="6"/>
        <v>0</v>
      </c>
      <c r="N54" s="17"/>
    </row>
    <row r="55" spans="1:14" ht="39.75" customHeight="1" hidden="1" outlineLevel="1">
      <c r="A55" s="35" t="s">
        <v>92</v>
      </c>
      <c r="B55" s="52" t="s">
        <v>115</v>
      </c>
      <c r="C55" s="71"/>
      <c r="D55" s="105"/>
      <c r="E55" s="105"/>
      <c r="F55" s="104">
        <f t="shared" si="4"/>
        <v>0</v>
      </c>
      <c r="G55" s="86"/>
      <c r="H55" s="105"/>
      <c r="I55" s="105"/>
      <c r="J55" s="105"/>
      <c r="K55" s="105"/>
      <c r="L55" s="106"/>
      <c r="M55" s="104">
        <f t="shared" si="6"/>
        <v>0</v>
      </c>
      <c r="N55" s="17"/>
    </row>
    <row r="56" spans="1:14" ht="12.75" hidden="1" outlineLevel="1">
      <c r="A56" s="31"/>
      <c r="B56" s="55"/>
      <c r="C56" s="71"/>
      <c r="D56" s="83"/>
      <c r="E56" s="83"/>
      <c r="F56" s="90">
        <f t="shared" si="4"/>
        <v>0</v>
      </c>
      <c r="G56" s="91"/>
      <c r="H56" s="83"/>
      <c r="I56" s="83"/>
      <c r="J56" s="83"/>
      <c r="K56" s="83"/>
      <c r="L56" s="84"/>
      <c r="M56" s="90">
        <f aca="true" t="shared" si="11" ref="M56:M77">+C56+F56</f>
        <v>0</v>
      </c>
      <c r="N56" s="17"/>
    </row>
    <row r="57" spans="1:14" ht="25.5" outlineLevel="1">
      <c r="A57" s="32" t="s">
        <v>99</v>
      </c>
      <c r="B57" s="136" t="s">
        <v>121</v>
      </c>
      <c r="C57" s="145">
        <f>C58</f>
        <v>20.329</v>
      </c>
      <c r="D57" s="83"/>
      <c r="E57" s="83"/>
      <c r="F57" s="89">
        <f>F58</f>
        <v>0.8</v>
      </c>
      <c r="G57" s="91">
        <f>G58</f>
        <v>0.8</v>
      </c>
      <c r="H57" s="83"/>
      <c r="I57" s="83"/>
      <c r="J57" s="83"/>
      <c r="K57" s="83"/>
      <c r="L57" s="84"/>
      <c r="M57" s="90">
        <f t="shared" si="6"/>
        <v>21.129</v>
      </c>
      <c r="N57" s="17"/>
    </row>
    <row r="58" spans="1:14" ht="12.75" outlineLevel="1">
      <c r="A58" s="31" t="s">
        <v>50</v>
      </c>
      <c r="B58" s="55" t="s">
        <v>51</v>
      </c>
      <c r="C58" s="71">
        <v>20.329</v>
      </c>
      <c r="D58" s="83"/>
      <c r="E58" s="83"/>
      <c r="F58" s="90">
        <v>0.8</v>
      </c>
      <c r="G58" s="91">
        <f>F58</f>
        <v>0.8</v>
      </c>
      <c r="H58" s="83"/>
      <c r="I58" s="83"/>
      <c r="J58" s="83"/>
      <c r="K58" s="83"/>
      <c r="L58" s="84"/>
      <c r="M58" s="90">
        <f t="shared" si="6"/>
        <v>21.129</v>
      </c>
      <c r="N58" s="17"/>
    </row>
    <row r="59" spans="1:14" ht="12.75">
      <c r="A59" s="32">
        <v>240000</v>
      </c>
      <c r="B59" s="51" t="s">
        <v>1</v>
      </c>
      <c r="C59" s="76">
        <f>SUM(C60:C61)</f>
        <v>0</v>
      </c>
      <c r="D59" s="70">
        <f>SUM(D60:D61)</f>
        <v>0</v>
      </c>
      <c r="E59" s="70">
        <f>SUM(E60:E61)</f>
        <v>0</v>
      </c>
      <c r="F59" s="89">
        <v>24</v>
      </c>
      <c r="G59" s="81">
        <f aca="true" t="shared" si="12" ref="G59:L59">SUM(G60:G61)</f>
        <v>24</v>
      </c>
      <c r="H59" s="70">
        <f t="shared" si="12"/>
        <v>0</v>
      </c>
      <c r="I59" s="70">
        <f t="shared" si="12"/>
        <v>0</v>
      </c>
      <c r="J59" s="70">
        <f t="shared" si="12"/>
        <v>0</v>
      </c>
      <c r="K59" s="70">
        <f t="shared" si="12"/>
        <v>0</v>
      </c>
      <c r="L59" s="82">
        <f t="shared" si="12"/>
        <v>0</v>
      </c>
      <c r="M59" s="89">
        <f t="shared" si="11"/>
        <v>24</v>
      </c>
      <c r="N59" s="17"/>
    </row>
    <row r="60" spans="1:14" ht="25.5" hidden="1" outlineLevel="1">
      <c r="A60" s="35">
        <v>240603</v>
      </c>
      <c r="B60" s="124" t="s">
        <v>14</v>
      </c>
      <c r="C60" s="71"/>
      <c r="D60" s="83"/>
      <c r="E60" s="83"/>
      <c r="F60" s="90">
        <f t="shared" si="4"/>
        <v>0</v>
      </c>
      <c r="G60" s="73"/>
      <c r="H60" s="72"/>
      <c r="I60" s="72"/>
      <c r="J60" s="72"/>
      <c r="K60" s="83"/>
      <c r="L60" s="84"/>
      <c r="M60" s="90">
        <f t="shared" si="11"/>
        <v>0</v>
      </c>
      <c r="N60" s="17"/>
    </row>
    <row r="61" spans="1:14" ht="27" customHeight="1" collapsed="1">
      <c r="A61" s="123" t="s">
        <v>112</v>
      </c>
      <c r="B61" s="126" t="s">
        <v>49</v>
      </c>
      <c r="C61" s="71"/>
      <c r="D61" s="83"/>
      <c r="E61" s="83"/>
      <c r="F61" s="90">
        <v>24</v>
      </c>
      <c r="G61" s="73">
        <v>24</v>
      </c>
      <c r="H61" s="72"/>
      <c r="I61" s="72"/>
      <c r="J61" s="72"/>
      <c r="K61" s="83"/>
      <c r="L61" s="84"/>
      <c r="M61" s="90">
        <f t="shared" si="11"/>
        <v>24</v>
      </c>
      <c r="N61" s="17"/>
    </row>
    <row r="62" spans="1:14" ht="12.75" hidden="1" outlineLevel="1">
      <c r="A62" s="37" t="s">
        <v>22</v>
      </c>
      <c r="B62" s="125" t="s">
        <v>80</v>
      </c>
      <c r="C62" s="88"/>
      <c r="D62" s="78"/>
      <c r="E62" s="78"/>
      <c r="F62" s="112">
        <f t="shared" si="4"/>
        <v>0</v>
      </c>
      <c r="G62" s="79"/>
      <c r="H62" s="78"/>
      <c r="I62" s="78"/>
      <c r="J62" s="78"/>
      <c r="K62" s="78"/>
      <c r="L62" s="80"/>
      <c r="M62" s="112">
        <f t="shared" si="11"/>
        <v>0</v>
      </c>
      <c r="N62" s="17"/>
    </row>
    <row r="63" spans="1:14" ht="12.75" hidden="1" outlineLevel="1">
      <c r="A63" s="35" t="s">
        <v>35</v>
      </c>
      <c r="B63" s="53" t="s">
        <v>81</v>
      </c>
      <c r="C63" s="88"/>
      <c r="D63" s="78"/>
      <c r="E63" s="78"/>
      <c r="F63" s="112">
        <f aca="true" t="shared" si="13" ref="F63:F77">+G63+J63</f>
        <v>0</v>
      </c>
      <c r="G63" s="79"/>
      <c r="H63" s="78"/>
      <c r="I63" s="78"/>
      <c r="J63" s="78"/>
      <c r="K63" s="78"/>
      <c r="L63" s="80"/>
      <c r="M63" s="112">
        <f t="shared" si="11"/>
        <v>0</v>
      </c>
      <c r="N63" s="17"/>
    </row>
    <row r="64" spans="1:14" ht="12.75" hidden="1" outlineLevel="1">
      <c r="A64" s="37" t="s">
        <v>23</v>
      </c>
      <c r="B64" s="58" t="s">
        <v>1</v>
      </c>
      <c r="C64" s="88"/>
      <c r="D64" s="78"/>
      <c r="E64" s="78"/>
      <c r="F64" s="112">
        <f t="shared" si="13"/>
        <v>0</v>
      </c>
      <c r="G64" s="79"/>
      <c r="H64" s="78"/>
      <c r="I64" s="78"/>
      <c r="J64" s="78"/>
      <c r="K64" s="78"/>
      <c r="L64" s="80"/>
      <c r="M64" s="88">
        <f t="shared" si="11"/>
        <v>0</v>
      </c>
      <c r="N64" s="17"/>
    </row>
    <row r="65" spans="1:14" ht="25.5" hidden="1" outlineLevel="1">
      <c r="A65" s="35" t="s">
        <v>25</v>
      </c>
      <c r="B65" s="53" t="s">
        <v>4</v>
      </c>
      <c r="C65" s="88"/>
      <c r="D65" s="78"/>
      <c r="E65" s="78"/>
      <c r="F65" s="112">
        <f t="shared" si="13"/>
        <v>0</v>
      </c>
      <c r="G65" s="79"/>
      <c r="H65" s="78"/>
      <c r="I65" s="78"/>
      <c r="J65" s="78"/>
      <c r="K65" s="78"/>
      <c r="L65" s="80"/>
      <c r="M65" s="112">
        <f t="shared" si="11"/>
        <v>0</v>
      </c>
      <c r="N65" s="17"/>
    </row>
    <row r="66" spans="1:14" ht="12.75" hidden="1" outlineLevel="1">
      <c r="A66" s="35" t="s">
        <v>24</v>
      </c>
      <c r="B66" s="53" t="s">
        <v>6</v>
      </c>
      <c r="C66" s="88"/>
      <c r="D66" s="78"/>
      <c r="E66" s="78"/>
      <c r="F66" s="112">
        <f t="shared" si="13"/>
        <v>0</v>
      </c>
      <c r="G66" s="79"/>
      <c r="H66" s="78"/>
      <c r="I66" s="78"/>
      <c r="J66" s="78"/>
      <c r="K66" s="78"/>
      <c r="L66" s="80"/>
      <c r="M66" s="112">
        <f t="shared" si="11"/>
        <v>0</v>
      </c>
      <c r="N66" s="17"/>
    </row>
    <row r="67" spans="1:14" ht="12.75" collapsed="1">
      <c r="A67" s="38">
        <v>250000</v>
      </c>
      <c r="B67" s="59" t="s">
        <v>93</v>
      </c>
      <c r="C67" s="113">
        <f>SUM(C68:C77)-C69</f>
        <v>264.18600000000004</v>
      </c>
      <c r="D67" s="114">
        <f>SUM(D68:D77)-D69</f>
        <v>0</v>
      </c>
      <c r="E67" s="114">
        <f>SUM(E68:E77)-E69</f>
        <v>0</v>
      </c>
      <c r="F67" s="113">
        <f t="shared" si="13"/>
        <v>0</v>
      </c>
      <c r="G67" s="115">
        <f aca="true" t="shared" si="14" ref="G67:L67">SUM(G68:G77)-G69</f>
        <v>0</v>
      </c>
      <c r="H67" s="114">
        <f t="shared" si="14"/>
        <v>0</v>
      </c>
      <c r="I67" s="114">
        <f t="shared" si="14"/>
        <v>0</v>
      </c>
      <c r="J67" s="114">
        <f t="shared" si="14"/>
        <v>0</v>
      </c>
      <c r="K67" s="114">
        <f t="shared" si="14"/>
        <v>0</v>
      </c>
      <c r="L67" s="116">
        <f t="shared" si="14"/>
        <v>0</v>
      </c>
      <c r="M67" s="117">
        <f t="shared" si="11"/>
        <v>264.18600000000004</v>
      </c>
      <c r="N67" s="17"/>
    </row>
    <row r="68" spans="1:14" ht="12.75">
      <c r="A68" s="27">
        <v>250102</v>
      </c>
      <c r="B68" s="54" t="s">
        <v>52</v>
      </c>
      <c r="C68" s="88"/>
      <c r="D68" s="78"/>
      <c r="E68" s="78"/>
      <c r="F68" s="88">
        <f t="shared" si="13"/>
        <v>0</v>
      </c>
      <c r="G68" s="73"/>
      <c r="H68" s="78"/>
      <c r="I68" s="78"/>
      <c r="J68" s="78"/>
      <c r="K68" s="78"/>
      <c r="L68" s="80"/>
      <c r="M68" s="112">
        <f t="shared" si="11"/>
        <v>0</v>
      </c>
      <c r="N68" s="17"/>
    </row>
    <row r="69" spans="1:14" s="12" customFormat="1" ht="25.5" hidden="1" outlineLevel="1">
      <c r="A69" s="39"/>
      <c r="B69" s="60" t="s">
        <v>94</v>
      </c>
      <c r="C69" s="118"/>
      <c r="D69" s="119"/>
      <c r="E69" s="119"/>
      <c r="F69" s="118">
        <f t="shared" si="13"/>
        <v>0</v>
      </c>
      <c r="G69" s="120"/>
      <c r="H69" s="119"/>
      <c r="I69" s="119"/>
      <c r="J69" s="119"/>
      <c r="K69" s="119"/>
      <c r="L69" s="121"/>
      <c r="M69" s="122">
        <f t="shared" si="11"/>
        <v>0</v>
      </c>
      <c r="N69" s="17"/>
    </row>
    <row r="70" spans="1:14" ht="27.75" customHeight="1" hidden="1" outlineLevel="1" collapsed="1">
      <c r="A70" s="27" t="s">
        <v>53</v>
      </c>
      <c r="B70" s="54" t="s">
        <v>95</v>
      </c>
      <c r="C70" s="88"/>
      <c r="D70" s="72"/>
      <c r="E70" s="72"/>
      <c r="F70" s="88">
        <f t="shared" si="13"/>
        <v>0</v>
      </c>
      <c r="G70" s="73"/>
      <c r="H70" s="72"/>
      <c r="I70" s="72"/>
      <c r="J70" s="105"/>
      <c r="K70" s="72"/>
      <c r="L70" s="74"/>
      <c r="M70" s="112">
        <f t="shared" si="11"/>
        <v>0</v>
      </c>
      <c r="N70" s="17"/>
    </row>
    <row r="71" spans="1:14" ht="38.25" hidden="1" outlineLevel="1">
      <c r="A71" s="35" t="s">
        <v>5</v>
      </c>
      <c r="B71" s="53" t="s">
        <v>87</v>
      </c>
      <c r="C71" s="71"/>
      <c r="D71" s="105"/>
      <c r="E71" s="105"/>
      <c r="F71" s="71">
        <f t="shared" si="13"/>
        <v>0</v>
      </c>
      <c r="G71" s="86"/>
      <c r="H71" s="105"/>
      <c r="I71" s="105"/>
      <c r="J71" s="105"/>
      <c r="K71" s="105"/>
      <c r="L71" s="106"/>
      <c r="M71" s="90">
        <f t="shared" si="11"/>
        <v>0</v>
      </c>
      <c r="N71" s="17"/>
    </row>
    <row r="72" spans="1:14" ht="54" customHeight="1" outlineLevel="1">
      <c r="A72" s="35" t="s">
        <v>111</v>
      </c>
      <c r="B72" s="136" t="s">
        <v>48</v>
      </c>
      <c r="C72" s="71">
        <v>240.776</v>
      </c>
      <c r="D72" s="105"/>
      <c r="E72" s="105"/>
      <c r="F72" s="71"/>
      <c r="G72" s="86"/>
      <c r="H72" s="105"/>
      <c r="I72" s="105"/>
      <c r="J72" s="105"/>
      <c r="K72" s="105"/>
      <c r="L72" s="106"/>
      <c r="M72" s="112">
        <f t="shared" si="11"/>
        <v>240.776</v>
      </c>
      <c r="N72" s="17"/>
    </row>
    <row r="73" spans="1:14" ht="13.5" customHeight="1">
      <c r="A73" s="31" t="s">
        <v>28</v>
      </c>
      <c r="B73" s="55" t="s">
        <v>15</v>
      </c>
      <c r="C73" s="87">
        <v>23.41</v>
      </c>
      <c r="D73" s="72"/>
      <c r="E73" s="72"/>
      <c r="F73" s="71">
        <f t="shared" si="13"/>
        <v>0</v>
      </c>
      <c r="G73" s="73"/>
      <c r="H73" s="72"/>
      <c r="I73" s="72"/>
      <c r="J73" s="72"/>
      <c r="K73" s="72">
        <f>+J73</f>
        <v>0</v>
      </c>
      <c r="L73" s="74"/>
      <c r="M73" s="90">
        <f t="shared" si="11"/>
        <v>23.41</v>
      </c>
      <c r="N73" s="17"/>
    </row>
    <row r="74" spans="1:14" ht="38.25" hidden="1" outlineLevel="1">
      <c r="A74" s="31">
        <v>250908</v>
      </c>
      <c r="B74" s="55" t="s">
        <v>42</v>
      </c>
      <c r="C74" s="71"/>
      <c r="D74" s="105"/>
      <c r="E74" s="105"/>
      <c r="F74" s="85">
        <f t="shared" si="13"/>
        <v>0</v>
      </c>
      <c r="G74" s="86"/>
      <c r="H74" s="105"/>
      <c r="I74" s="105"/>
      <c r="J74" s="105"/>
      <c r="K74" s="105"/>
      <c r="L74" s="106"/>
      <c r="M74" s="90">
        <f t="shared" si="11"/>
        <v>0</v>
      </c>
      <c r="N74" s="17"/>
    </row>
    <row r="75" spans="1:14" ht="38.25" hidden="1" outlineLevel="1">
      <c r="A75" s="31" t="s">
        <v>43</v>
      </c>
      <c r="B75" s="61" t="s">
        <v>44</v>
      </c>
      <c r="C75" s="71"/>
      <c r="D75" s="105"/>
      <c r="E75" s="105"/>
      <c r="F75" s="85">
        <f t="shared" si="13"/>
        <v>0</v>
      </c>
      <c r="G75" s="86"/>
      <c r="H75" s="105"/>
      <c r="I75" s="105"/>
      <c r="J75" s="105"/>
      <c r="K75" s="105"/>
      <c r="L75" s="106"/>
      <c r="M75" s="90">
        <f t="shared" si="11"/>
        <v>0</v>
      </c>
      <c r="N75" s="17"/>
    </row>
    <row r="76" spans="1:14" ht="25.5" hidden="1" outlineLevel="1">
      <c r="A76" s="31" t="s">
        <v>45</v>
      </c>
      <c r="B76" s="61" t="s">
        <v>96</v>
      </c>
      <c r="C76" s="71"/>
      <c r="D76" s="105"/>
      <c r="E76" s="105"/>
      <c r="F76" s="85">
        <f t="shared" si="13"/>
        <v>0</v>
      </c>
      <c r="G76" s="86"/>
      <c r="H76" s="105"/>
      <c r="I76" s="105"/>
      <c r="J76" s="105"/>
      <c r="K76" s="105"/>
      <c r="L76" s="106"/>
      <c r="M76" s="90">
        <f t="shared" si="11"/>
        <v>0</v>
      </c>
      <c r="N76" s="17"/>
    </row>
    <row r="77" spans="1:14" ht="43.5" customHeight="1" hidden="1" outlineLevel="1">
      <c r="A77" s="31" t="s">
        <v>97</v>
      </c>
      <c r="B77" s="55" t="s">
        <v>98</v>
      </c>
      <c r="C77" s="85"/>
      <c r="D77" s="105"/>
      <c r="E77" s="105"/>
      <c r="F77" s="85">
        <f t="shared" si="13"/>
        <v>0</v>
      </c>
      <c r="G77" s="86"/>
      <c r="H77" s="105"/>
      <c r="I77" s="105"/>
      <c r="J77" s="105"/>
      <c r="K77" s="105"/>
      <c r="L77" s="106"/>
      <c r="M77" s="104">
        <f t="shared" si="11"/>
        <v>0</v>
      </c>
      <c r="N77" s="17"/>
    </row>
    <row r="78" spans="1:14" ht="12.75" collapsed="1">
      <c r="A78" s="137"/>
      <c r="B78" s="138" t="s">
        <v>110</v>
      </c>
      <c r="C78" s="134">
        <f>C15+C17+C20+C35+C36+C38+C44+C39+C67+C37+C57</f>
        <v>6941.603999999999</v>
      </c>
      <c r="D78" s="134">
        <f>D15+D17+D20+D35+D36+D38+D39+D67</f>
        <v>4758.92</v>
      </c>
      <c r="E78" s="134">
        <f>E15+E17+E20+E35+E36+E38+E39+E67</f>
        <v>992.409</v>
      </c>
      <c r="F78" s="134">
        <f>F15+F17+F38+F45+F59+F36+F57</f>
        <v>1792.558</v>
      </c>
      <c r="G78" s="134">
        <f>G15+G17+G45+G59+G57</f>
        <v>432.926</v>
      </c>
      <c r="H78" s="134">
        <f>H15+H17+H45+H59</f>
        <v>17.866</v>
      </c>
      <c r="I78" s="134">
        <f>I15+I17+I45+I59</f>
        <v>33.3</v>
      </c>
      <c r="J78" s="134">
        <f>J15+J17+J45+J59</f>
        <v>1184.6229999999998</v>
      </c>
      <c r="K78" s="134">
        <f>K15+K17+K45+K59</f>
        <v>1184.6229999999998</v>
      </c>
      <c r="L78" s="134">
        <f>L15+L17+L45+L59</f>
        <v>137.60899999999998</v>
      </c>
      <c r="M78" s="134">
        <f>M15+M17+M20+M35+M36+M38+M39+M45+M59+M67+M37+M57</f>
        <v>8731.162</v>
      </c>
      <c r="N78" s="17"/>
    </row>
    <row r="79" spans="1:14" ht="12.75" hidden="1" outlineLevel="1">
      <c r="A79" s="41"/>
      <c r="B79" s="14"/>
      <c r="C79" s="47" t="e">
        <f>+#REF!-КФК!#REF!-#REF!-#REF!</f>
        <v>#REF!</v>
      </c>
      <c r="D79" s="15">
        <f>+'[1]проект'!$AA$296+130.66</f>
        <v>743964.2160000001</v>
      </c>
      <c r="E79" s="15">
        <f>+'[1]проект'!$BQ$296</f>
        <v>137386.87099999998</v>
      </c>
      <c r="F79" s="47" t="e">
        <f>+#REF!-КФК!#REF!-#REF!+#REF!</f>
        <v>#REF!</v>
      </c>
      <c r="G79" s="15"/>
      <c r="H79" s="15"/>
      <c r="I79" s="15"/>
      <c r="J79" s="15"/>
      <c r="K79" s="15" t="e">
        <f>+#REF!+#REF!-КФК!#REF!-#REF!</f>
        <v>#REF!</v>
      </c>
      <c r="L79" s="16" t="e">
        <f>+#REF!-#REF!</f>
        <v>#REF!</v>
      </c>
      <c r="M79" s="47" t="e">
        <f>+#REF!-#REF!-#REF!-#REF!</f>
        <v>#REF!</v>
      </c>
      <c r="N79" s="17"/>
    </row>
    <row r="80" spans="1:13" ht="12.75" hidden="1" outlineLevel="1">
      <c r="A80" s="41"/>
      <c r="B80" s="14"/>
      <c r="C80" s="16">
        <v>3036829.8</v>
      </c>
      <c r="D80" s="13" t="e">
        <f>+D79-#REF!</f>
        <v>#REF!</v>
      </c>
      <c r="E80" s="13" t="e">
        <f>+E79-#REF!</f>
        <v>#REF!</v>
      </c>
      <c r="F80" s="16"/>
      <c r="G80" s="15"/>
      <c r="H80" s="15"/>
      <c r="I80" s="15"/>
      <c r="J80" s="15"/>
      <c r="K80" s="16"/>
      <c r="L80" s="16"/>
      <c r="M80" s="16"/>
    </row>
    <row r="81" spans="1:13" ht="12.75" hidden="1" outlineLevel="1">
      <c r="A81" s="41"/>
      <c r="B81" s="14"/>
      <c r="C81" s="49" t="e">
        <f>+C80-#REF!-#REF!</f>
        <v>#REF!</v>
      </c>
      <c r="D81" s="23"/>
      <c r="E81" s="23"/>
      <c r="F81" s="16"/>
      <c r="G81" s="15"/>
      <c r="H81" s="15"/>
      <c r="I81" s="15"/>
      <c r="J81" s="15"/>
      <c r="K81" s="16"/>
      <c r="L81" s="16"/>
      <c r="M81" s="46"/>
    </row>
    <row r="82" spans="1:13" ht="12.75" hidden="1" outlineLevel="1">
      <c r="A82" s="41"/>
      <c r="B82" s="14"/>
      <c r="C82" s="46" t="e">
        <f>+C81-C79</f>
        <v>#REF!</v>
      </c>
      <c r="D82" s="13"/>
      <c r="E82" s="13"/>
      <c r="F82" s="16"/>
      <c r="G82" s="15"/>
      <c r="H82" s="15"/>
      <c r="I82" s="15"/>
      <c r="J82" s="15"/>
      <c r="K82" s="16"/>
      <c r="L82" s="16"/>
      <c r="M82" s="16"/>
    </row>
    <row r="83" spans="2:13" ht="18" collapsed="1">
      <c r="B83" s="43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2:13" ht="18">
      <c r="B84" s="43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</row>
    <row r="85" spans="2:13" ht="12.75">
      <c r="B85" s="62" t="s">
        <v>106</v>
      </c>
      <c r="C85" s="6"/>
      <c r="D85" s="6"/>
      <c r="E85" s="6" t="s">
        <v>107</v>
      </c>
      <c r="F85" s="6"/>
      <c r="G85" s="17"/>
      <c r="H85" s="17"/>
      <c r="I85" s="17"/>
      <c r="J85" s="17"/>
      <c r="K85" s="17"/>
      <c r="L85" s="17"/>
      <c r="M85" s="17"/>
    </row>
    <row r="86" spans="2:13" ht="18">
      <c r="B86" s="43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</row>
    <row r="87" spans="2:12" ht="18">
      <c r="B87" s="43"/>
      <c r="C87" s="17"/>
      <c r="K87" s="1"/>
      <c r="L87" s="1"/>
    </row>
    <row r="88" spans="1:26" ht="18">
      <c r="A88" s="42"/>
      <c r="B88" s="43"/>
      <c r="C88" s="20"/>
      <c r="D88" s="20"/>
      <c r="E88" s="20"/>
      <c r="F88" s="19"/>
      <c r="G88" s="18" t="s">
        <v>120</v>
      </c>
      <c r="H88" s="18"/>
      <c r="I88" s="18"/>
      <c r="J88" s="18"/>
      <c r="K88" s="164"/>
      <c r="L88" s="164"/>
      <c r="M88" s="164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3" ht="18">
      <c r="A89" s="42"/>
      <c r="C89" s="17"/>
    </row>
    <row r="90" spans="1:12" ht="18">
      <c r="A90" s="42"/>
      <c r="C90" s="17"/>
      <c r="D90" s="17"/>
      <c r="K90" s="1"/>
      <c r="L90" s="1"/>
    </row>
    <row r="91" ht="12.75">
      <c r="C91" s="17"/>
    </row>
    <row r="92" ht="12.75">
      <c r="C92" s="17"/>
    </row>
  </sheetData>
  <sheetProtection/>
  <mergeCells count="25">
    <mergeCell ref="K88:M88"/>
    <mergeCell ref="M9:M13"/>
    <mergeCell ref="J5:M5"/>
    <mergeCell ref="B6:M6"/>
    <mergeCell ref="E11:E13"/>
    <mergeCell ref="H11:H13"/>
    <mergeCell ref="I11:I13"/>
    <mergeCell ref="F10:F13"/>
    <mergeCell ref="G10:G13"/>
    <mergeCell ref="H10:I10"/>
    <mergeCell ref="A9:A13"/>
    <mergeCell ref="B9:B13"/>
    <mergeCell ref="C9:E9"/>
    <mergeCell ref="D11:D13"/>
    <mergeCell ref="C10:C13"/>
    <mergeCell ref="D10:E10"/>
    <mergeCell ref="L12:L13"/>
    <mergeCell ref="J1:M1"/>
    <mergeCell ref="J2:M2"/>
    <mergeCell ref="J3:M3"/>
    <mergeCell ref="J4:M4"/>
    <mergeCell ref="J10:J13"/>
    <mergeCell ref="F9:L9"/>
    <mergeCell ref="K11:K13"/>
    <mergeCell ref="K10:L10"/>
  </mergeCells>
  <printOptions horizontalCentered="1"/>
  <pageMargins left="0.31496062992125984" right="0.1968503937007874" top="0.7874015748031497" bottom="0.2755905511811024" header="0.3937007874015748" footer="0.11811023622047245"/>
  <pageSetup firstPageNumber="7" useFirstPageNumber="1" horizontalDpi="300" verticalDpi="300" orientation="landscape" paperSize="9" scale="5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Еременко А А</cp:lastModifiedBy>
  <cp:lastPrinted>2011-07-28T14:22:27Z</cp:lastPrinted>
  <dcterms:created xsi:type="dcterms:W3CDTF">2005-12-20T08:09:25Z</dcterms:created>
  <dcterms:modified xsi:type="dcterms:W3CDTF">2011-07-28T15:29:04Z</dcterms:modified>
  <cp:category/>
  <cp:version/>
  <cp:contentType/>
  <cp:contentStatus/>
</cp:coreProperties>
</file>